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Parish Clerk\Parish Files July 2021 file\Finance\Annual Return 2021-2022\Submitted for Audit\"/>
    </mc:Choice>
  </mc:AlternateContent>
  <bookViews>
    <workbookView xWindow="0" yWindow="0" windowWidth="20490" windowHeight="7455"/>
  </bookViews>
  <sheets>
    <sheet name="Income" sheetId="1" r:id="rId1"/>
    <sheet name="Expenditure" sheetId="4" r:id="rId2"/>
    <sheet name="Q1 &amp; Q2" sheetId="9" r:id="rId3"/>
    <sheet name="Balance Sheet 31 Mar 2022" sheetId="5" r:id="rId4"/>
    <sheet name="Grant Exp" sheetId="6" r:id="rId5"/>
    <sheet name="Sheet2" sheetId="2" r:id="rId6"/>
    <sheet name="Sheet1" sheetId="7" r:id="rId7"/>
    <sheet name="Sheet3" sheetId="3" r:id="rId8"/>
    <sheet name="Sheet4" sheetId="8" r:id="rId9"/>
  </sheets>
  <externalReferences>
    <externalReference r:id="rId10"/>
  </externalReferences>
  <definedNames>
    <definedName name="_xlnm.Print_Area" localSheetId="3">'Balance Sheet 31 Mar 2022'!$A$1:$K$39</definedName>
    <definedName name="_xlnm.Print_Area" localSheetId="1">Expenditure!$A$1:$AK$168</definedName>
    <definedName name="_xlnm.Print_Area" localSheetId="0">Income!$A$1:$L$104</definedName>
    <definedName name="_xlnm.Print_Area" localSheetId="2">'Q1 &amp; Q2'!$A$1:$K$39</definedName>
  </definedNames>
  <calcPr calcId="152511"/>
</workbook>
</file>

<file path=xl/calcChain.xml><?xml version="1.0" encoding="utf-8"?>
<calcChain xmlns="http://schemas.openxmlformats.org/spreadsheetml/2006/main">
  <c r="K39" i="1" l="1"/>
  <c r="H39" i="1"/>
  <c r="F39" i="1"/>
  <c r="K27" i="1"/>
  <c r="H27" i="1"/>
  <c r="F27" i="1"/>
  <c r="D28" i="9" l="1"/>
  <c r="E34" i="9" s="1"/>
  <c r="D23" i="9"/>
  <c r="D22" i="9"/>
  <c r="D21" i="9"/>
  <c r="D19" i="9"/>
  <c r="K16" i="9"/>
  <c r="E11" i="9"/>
  <c r="E16" i="9" s="1"/>
  <c r="J9" i="9"/>
  <c r="J8" i="9"/>
  <c r="J7" i="9"/>
  <c r="K11" i="9" l="1"/>
  <c r="K38" i="9" s="1"/>
  <c r="E25" i="9"/>
  <c r="E38" i="9" s="1"/>
  <c r="E92" i="1" l="1"/>
  <c r="K53" i="1"/>
  <c r="I133" i="4"/>
  <c r="I130" i="4"/>
  <c r="I131" i="4"/>
  <c r="I132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2" i="4"/>
  <c r="I153" i="4"/>
  <c r="I154" i="4"/>
  <c r="I155" i="4"/>
  <c r="I156" i="4"/>
  <c r="I157" i="4"/>
  <c r="I158" i="4"/>
  <c r="I159" i="4"/>
  <c r="I160" i="4"/>
  <c r="I161" i="4"/>
  <c r="I127" i="4"/>
  <c r="I128" i="4"/>
  <c r="I124" i="4"/>
  <c r="G124" i="4" l="1"/>
  <c r="G127" i="4"/>
  <c r="G128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2" i="4"/>
  <c r="G153" i="4"/>
  <c r="G154" i="4"/>
  <c r="G155" i="4"/>
  <c r="G156" i="4"/>
  <c r="G157" i="4"/>
  <c r="G158" i="4"/>
  <c r="G159" i="4"/>
  <c r="G160" i="4"/>
  <c r="G161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AJ86" i="4" s="1"/>
  <c r="AK162" i="4"/>
  <c r="H162" i="4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D23" i="5"/>
  <c r="AP34" i="1"/>
  <c r="K32" i="1"/>
  <c r="D21" i="5" s="1"/>
  <c r="K46" i="1"/>
  <c r="D22" i="5" l="1"/>
  <c r="N31" i="7"/>
  <c r="L31" i="7"/>
  <c r="N30" i="7"/>
  <c r="O30" i="7" s="1"/>
  <c r="P30" i="7" s="1"/>
  <c r="N29" i="7"/>
  <c r="O29" i="7" s="1"/>
  <c r="P29" i="7" s="1"/>
  <c r="N28" i="7"/>
  <c r="O28" i="7" s="1"/>
  <c r="P28" i="7" s="1"/>
  <c r="N27" i="7"/>
  <c r="O27" i="7" s="1"/>
  <c r="P27" i="7" s="1"/>
  <c r="N26" i="7"/>
  <c r="O26" i="7" s="1"/>
  <c r="P26" i="7" s="1"/>
  <c r="N24" i="7"/>
  <c r="O24" i="7" s="1"/>
  <c r="P24" i="7" s="1"/>
  <c r="N20" i="7"/>
  <c r="O20" i="7" s="1"/>
  <c r="P20" i="7" s="1"/>
  <c r="L6" i="7"/>
  <c r="O31" i="7" l="1"/>
  <c r="P31" i="7" s="1"/>
  <c r="I129" i="4"/>
  <c r="G129" i="4" s="1"/>
  <c r="I126" i="4"/>
  <c r="G126" i="4" s="1"/>
  <c r="I125" i="4"/>
  <c r="G125" i="4" s="1"/>
  <c r="I121" i="4"/>
  <c r="G121" i="4" s="1"/>
  <c r="I122" i="4"/>
  <c r="G122" i="4" s="1"/>
  <c r="I123" i="4"/>
  <c r="G123" i="4" s="1"/>
  <c r="I120" i="4"/>
  <c r="G120" i="4" s="1"/>
  <c r="I119" i="4"/>
  <c r="G119" i="4" s="1"/>
  <c r="I118" i="4"/>
  <c r="G118" i="4" s="1"/>
  <c r="I117" i="4"/>
  <c r="G117" i="4" s="1"/>
  <c r="I116" i="4"/>
  <c r="G116" i="4" s="1"/>
  <c r="I115" i="4"/>
  <c r="G115" i="4" s="1"/>
  <c r="I114" i="4"/>
  <c r="G114" i="4" s="1"/>
  <c r="I112" i="4"/>
  <c r="G112" i="4" s="1"/>
  <c r="I113" i="4"/>
  <c r="G113" i="4" s="1"/>
  <c r="I111" i="4"/>
  <c r="G111" i="4" s="1"/>
  <c r="I110" i="4"/>
  <c r="G110" i="4" s="1"/>
  <c r="I109" i="4"/>
  <c r="G109" i="4" s="1"/>
  <c r="I108" i="4"/>
  <c r="G108" i="4" s="1"/>
  <c r="I107" i="4"/>
  <c r="G107" i="4" s="1"/>
  <c r="I106" i="4"/>
  <c r="G106" i="4" s="1"/>
  <c r="I105" i="4"/>
  <c r="G105" i="4" s="1"/>
  <c r="I104" i="4"/>
  <c r="G104" i="4" s="1"/>
  <c r="I103" i="4"/>
  <c r="G103" i="4" s="1"/>
  <c r="I102" i="4"/>
  <c r="G102" i="4" s="1"/>
  <c r="I101" i="4"/>
  <c r="G101" i="4" s="1"/>
  <c r="I99" i="4"/>
  <c r="G99" i="4" s="1"/>
  <c r="I100" i="4"/>
  <c r="G100" i="4" s="1"/>
  <c r="I98" i="4"/>
  <c r="G98" i="4" s="1"/>
  <c r="I97" i="4"/>
  <c r="G97" i="4" s="1"/>
  <c r="I95" i="4"/>
  <c r="G95" i="4" s="1"/>
  <c r="I96" i="4"/>
  <c r="G96" i="4" s="1"/>
  <c r="I94" i="4"/>
  <c r="G94" i="4" s="1"/>
  <c r="I93" i="4"/>
  <c r="I92" i="4"/>
  <c r="I90" i="4"/>
  <c r="I91" i="4"/>
  <c r="G93" i="4" l="1"/>
  <c r="I162" i="4"/>
  <c r="A115" i="4"/>
  <c r="G90" i="4" l="1"/>
  <c r="G91" i="4"/>
  <c r="G92" i="4"/>
  <c r="AI85" i="4"/>
  <c r="I85" i="4"/>
  <c r="K16" i="5" l="1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E72" i="4"/>
  <c r="AF72" i="4"/>
  <c r="AG72" i="4"/>
  <c r="AH72" i="4"/>
  <c r="AI72" i="4"/>
  <c r="AJ72" i="4"/>
  <c r="AK72" i="4"/>
  <c r="J72" i="4"/>
  <c r="I43" i="4"/>
  <c r="I44" i="4"/>
  <c r="I9" i="4"/>
  <c r="I10" i="4"/>
  <c r="G34" i="3" l="1"/>
  <c r="H34" i="3"/>
  <c r="I34" i="3"/>
  <c r="J34" i="3"/>
  <c r="K6" i="4" l="1"/>
  <c r="L6" i="4"/>
  <c r="M6" i="4"/>
  <c r="N6" i="4"/>
  <c r="O6" i="4"/>
  <c r="P6" i="4"/>
  <c r="Q6" i="4"/>
  <c r="R6" i="4"/>
  <c r="S6" i="4"/>
  <c r="S86" i="4" s="1"/>
  <c r="T6" i="4"/>
  <c r="T86" i="4" s="1"/>
  <c r="V6" i="4"/>
  <c r="V86" i="4" s="1"/>
  <c r="W6" i="4"/>
  <c r="W86" i="4" s="1"/>
  <c r="X6" i="4"/>
  <c r="X86" i="4" s="1"/>
  <c r="Y6" i="4"/>
  <c r="Y86" i="4" s="1"/>
  <c r="Z6" i="4"/>
  <c r="Z86" i="4" s="1"/>
  <c r="AA6" i="4"/>
  <c r="AA86" i="4" s="1"/>
  <c r="AB6" i="4"/>
  <c r="AB86" i="4" s="1"/>
  <c r="AE6" i="4"/>
  <c r="AE86" i="4" s="1"/>
  <c r="AF6" i="4"/>
  <c r="AG6" i="4"/>
  <c r="AG86" i="4" s="1"/>
  <c r="AH6" i="4"/>
  <c r="AH86" i="4" s="1"/>
  <c r="AI6" i="4"/>
  <c r="AI86" i="4" s="1"/>
  <c r="AK6" i="4"/>
  <c r="I53" i="4"/>
  <c r="R86" i="4" l="1"/>
  <c r="R87" i="4" s="1"/>
  <c r="R88" i="4" s="1"/>
  <c r="AF86" i="4"/>
  <c r="AF87" i="4" s="1"/>
  <c r="AF88" i="4" s="1"/>
  <c r="Q86" i="4"/>
  <c r="Q87" i="4" s="1"/>
  <c r="Q88" i="4" s="1"/>
  <c r="M86" i="4"/>
  <c r="M87" i="4" s="1"/>
  <c r="M88" i="4" s="1"/>
  <c r="N86" i="4"/>
  <c r="N87" i="4" s="1"/>
  <c r="N88" i="4" s="1"/>
  <c r="P86" i="4"/>
  <c r="P87" i="4" s="1"/>
  <c r="P88" i="4" s="1"/>
  <c r="L86" i="4"/>
  <c r="L87" i="4" s="1"/>
  <c r="L88" i="4" s="1"/>
  <c r="O86" i="4"/>
  <c r="O87" i="4" s="1"/>
  <c r="O88" i="4" s="1"/>
  <c r="K86" i="4"/>
  <c r="K87" i="4" s="1"/>
  <c r="K88" i="4" s="1"/>
  <c r="N22" i="7"/>
  <c r="O22" i="7" s="1"/>
  <c r="P22" i="7" s="1"/>
  <c r="AH87" i="4"/>
  <c r="AH88" i="4" s="1"/>
  <c r="N21" i="7"/>
  <c r="O21" i="7" s="1"/>
  <c r="P21" i="7" s="1"/>
  <c r="AG87" i="4"/>
  <c r="AG88" i="4" s="1"/>
  <c r="N15" i="7"/>
  <c r="O15" i="7" s="1"/>
  <c r="P15" i="7" s="1"/>
  <c r="AA87" i="4"/>
  <c r="AA88" i="4" s="1"/>
  <c r="N11" i="7"/>
  <c r="O11" i="7" s="1"/>
  <c r="P11" i="7" s="1"/>
  <c r="W87" i="4"/>
  <c r="W88" i="4" s="1"/>
  <c r="N14" i="7"/>
  <c r="O14" i="7" s="1"/>
  <c r="P14" i="7" s="1"/>
  <c r="Z87" i="4"/>
  <c r="Z88" i="4" s="1"/>
  <c r="N10" i="7"/>
  <c r="O10" i="7" s="1"/>
  <c r="P10" i="7" s="1"/>
  <c r="V87" i="4"/>
  <c r="V88" i="4" s="1"/>
  <c r="N25" i="7"/>
  <c r="O25" i="7" s="1"/>
  <c r="P25" i="7" s="1"/>
  <c r="AK86" i="4"/>
  <c r="N23" i="7"/>
  <c r="O23" i="7" s="1"/>
  <c r="P23" i="7" s="1"/>
  <c r="AI87" i="4"/>
  <c r="AI88" i="4" s="1"/>
  <c r="N19" i="7"/>
  <c r="O19" i="7" s="1"/>
  <c r="P19" i="7" s="1"/>
  <c r="AE87" i="4"/>
  <c r="AE88" i="4" s="1"/>
  <c r="N13" i="7"/>
  <c r="O13" i="7" s="1"/>
  <c r="P13" i="7" s="1"/>
  <c r="Y87" i="4"/>
  <c r="Y88" i="4" s="1"/>
  <c r="N8" i="7"/>
  <c r="T87" i="4"/>
  <c r="T88" i="4" s="1"/>
  <c r="N16" i="7"/>
  <c r="O16" i="7" s="1"/>
  <c r="P16" i="7" s="1"/>
  <c r="AB87" i="4"/>
  <c r="AB88" i="4" s="1"/>
  <c r="N12" i="7"/>
  <c r="O12" i="7" s="1"/>
  <c r="P12" i="7" s="1"/>
  <c r="X87" i="4"/>
  <c r="X88" i="4" s="1"/>
  <c r="N7" i="7"/>
  <c r="O7" i="7" s="1"/>
  <c r="S87" i="4"/>
  <c r="S88" i="4" s="1"/>
  <c r="C15" i="3"/>
  <c r="P7" i="7" l="1"/>
  <c r="O8" i="7"/>
  <c r="P8" i="7" s="1"/>
  <c r="K57" i="1"/>
  <c r="K58" i="1"/>
  <c r="K59" i="1"/>
  <c r="K60" i="1"/>
  <c r="K61" i="1"/>
  <c r="K62" i="1"/>
  <c r="K63" i="1"/>
  <c r="K64" i="1"/>
  <c r="J6" i="4" l="1"/>
  <c r="J86" i="4" s="1"/>
  <c r="U6" i="4"/>
  <c r="U86" i="4" s="1"/>
  <c r="I70" i="4"/>
  <c r="G70" i="4" s="1"/>
  <c r="I71" i="4"/>
  <c r="G71" i="4" s="1"/>
  <c r="I63" i="4"/>
  <c r="G63" i="4" s="1"/>
  <c r="I64" i="4"/>
  <c r="I65" i="4"/>
  <c r="G65" i="4" s="1"/>
  <c r="I66" i="4"/>
  <c r="G66" i="4" s="1"/>
  <c r="I67" i="4"/>
  <c r="G67" i="4" s="1"/>
  <c r="I68" i="4"/>
  <c r="G68" i="4" s="1"/>
  <c r="I69" i="4"/>
  <c r="G69" i="4" s="1"/>
  <c r="I61" i="4"/>
  <c r="I62" i="4"/>
  <c r="G62" i="4" s="1"/>
  <c r="I55" i="4"/>
  <c r="I56" i="4"/>
  <c r="G56" i="4" s="1"/>
  <c r="I57" i="4"/>
  <c r="G57" i="4" s="1"/>
  <c r="I58" i="4"/>
  <c r="G58" i="4" s="1"/>
  <c r="I59" i="4"/>
  <c r="G59" i="4" s="1"/>
  <c r="I60" i="4"/>
  <c r="G60" i="4" s="1"/>
  <c r="I54" i="4"/>
  <c r="G54" i="4" s="1"/>
  <c r="I50" i="4"/>
  <c r="I51" i="4"/>
  <c r="I48" i="4"/>
  <c r="I49" i="4"/>
  <c r="I47" i="4"/>
  <c r="I46" i="4"/>
  <c r="I45" i="4"/>
  <c r="N9" i="7" l="1"/>
  <c r="U87" i="4"/>
  <c r="U88" i="4" s="1"/>
  <c r="J87" i="4"/>
  <c r="G45" i="4"/>
  <c r="G51" i="4"/>
  <c r="G49" i="4"/>
  <c r="G46" i="4"/>
  <c r="G47" i="4"/>
  <c r="I52" i="4"/>
  <c r="G50" i="4"/>
  <c r="O9" i="7" l="1"/>
  <c r="J88" i="4"/>
  <c r="G89" i="4"/>
  <c r="G162" i="4" s="1"/>
  <c r="G52" i="4"/>
  <c r="C31" i="7"/>
  <c r="E20" i="7"/>
  <c r="F20" i="7" s="1"/>
  <c r="G20" i="7" s="1"/>
  <c r="C6" i="7"/>
  <c r="I5" i="4"/>
  <c r="E8" i="7"/>
  <c r="F8" i="7" s="1"/>
  <c r="G8" i="7" s="1"/>
  <c r="O7" i="4"/>
  <c r="O8" i="4" s="1"/>
  <c r="S7" i="4"/>
  <c r="S8" i="4" s="1"/>
  <c r="W7" i="4"/>
  <c r="W8" i="4" s="1"/>
  <c r="E24" i="7"/>
  <c r="F24" i="7" s="1"/>
  <c r="G24" i="7" s="1"/>
  <c r="AF7" i="4"/>
  <c r="AF8" i="4" s="1"/>
  <c r="I13" i="4"/>
  <c r="AC8" i="2"/>
  <c r="AC9" i="2" s="1"/>
  <c r="AB8" i="2"/>
  <c r="AB9" i="2" s="1"/>
  <c r="AA8" i="2"/>
  <c r="AA9" i="2" s="1"/>
  <c r="Z8" i="2"/>
  <c r="Z9" i="2" s="1"/>
  <c r="Y8" i="2"/>
  <c r="Y9" i="2" s="1"/>
  <c r="X8" i="2"/>
  <c r="X9" i="2" s="1"/>
  <c r="W8" i="2"/>
  <c r="W9" i="2" s="1"/>
  <c r="V8" i="2"/>
  <c r="V9" i="2" s="1"/>
  <c r="U8" i="2"/>
  <c r="U9" i="2" s="1"/>
  <c r="T8" i="2"/>
  <c r="T9" i="2" s="1"/>
  <c r="S8" i="2"/>
  <c r="S9" i="2" s="1"/>
  <c r="R8" i="2"/>
  <c r="R9" i="2" s="1"/>
  <c r="Q8" i="2"/>
  <c r="Q9" i="2" s="1"/>
  <c r="P8" i="2"/>
  <c r="P9" i="2" s="1"/>
  <c r="O8" i="2"/>
  <c r="O9" i="2" s="1"/>
  <c r="N8" i="2"/>
  <c r="N9" i="2" s="1"/>
  <c r="M8" i="2"/>
  <c r="M9" i="2" s="1"/>
  <c r="L8" i="2"/>
  <c r="L9" i="2" s="1"/>
  <c r="K8" i="2"/>
  <c r="K9" i="2" s="1"/>
  <c r="J8" i="2"/>
  <c r="J9" i="2" s="1"/>
  <c r="I8" i="2"/>
  <c r="I9" i="2" s="1"/>
  <c r="H8" i="2"/>
  <c r="H9" i="2" s="1"/>
  <c r="G8" i="2"/>
  <c r="G9" i="2" s="1"/>
  <c r="F8" i="2"/>
  <c r="F9" i="2" s="1"/>
  <c r="AD7" i="2"/>
  <c r="AD8" i="2" s="1"/>
  <c r="AD9" i="2" s="1"/>
  <c r="I39" i="4"/>
  <c r="P9" i="7" l="1"/>
  <c r="E31" i="7"/>
  <c r="F31" i="7" s="1"/>
  <c r="G31" i="7" s="1"/>
  <c r="E19" i="7"/>
  <c r="F19" i="7" s="1"/>
  <c r="G19" i="7" s="1"/>
  <c r="V7" i="4"/>
  <c r="V8" i="4" s="1"/>
  <c r="E11" i="7"/>
  <c r="F11" i="7" s="1"/>
  <c r="G11" i="7" s="1"/>
  <c r="N7" i="4"/>
  <c r="N8" i="4" s="1"/>
  <c r="E27" i="7"/>
  <c r="F27" i="7" s="1"/>
  <c r="G27" i="7" s="1"/>
  <c r="AE7" i="4"/>
  <c r="AE8" i="4" s="1"/>
  <c r="R7" i="4"/>
  <c r="R8" i="4" s="1"/>
  <c r="E15" i="7"/>
  <c r="F15" i="7" s="1"/>
  <c r="G15" i="7" s="1"/>
  <c r="E30" i="7"/>
  <c r="F30" i="7" s="1"/>
  <c r="G30" i="7" s="1"/>
  <c r="AH7" i="4"/>
  <c r="AH8" i="4" s="1"/>
  <c r="E22" i="7"/>
  <c r="F22" i="7" s="1"/>
  <c r="G22" i="7" s="1"/>
  <c r="Y7" i="4"/>
  <c r="Y8" i="4" s="1"/>
  <c r="E18" i="7"/>
  <c r="F18" i="7" s="1"/>
  <c r="G18" i="7" s="1"/>
  <c r="U7" i="4"/>
  <c r="U8" i="4" s="1"/>
  <c r="E14" i="7"/>
  <c r="F14" i="7" s="1"/>
  <c r="G14" i="7" s="1"/>
  <c r="Q7" i="4"/>
  <c r="Q8" i="4" s="1"/>
  <c r="E10" i="7"/>
  <c r="F10" i="7" s="1"/>
  <c r="G10" i="7" s="1"/>
  <c r="M7" i="4"/>
  <c r="M8" i="4" s="1"/>
  <c r="E23" i="7"/>
  <c r="F23" i="7" s="1"/>
  <c r="G23" i="7" s="1"/>
  <c r="Z7" i="4"/>
  <c r="Z8" i="4" s="1"/>
  <c r="J7" i="4"/>
  <c r="J8" i="4" s="1"/>
  <c r="E7" i="7"/>
  <c r="AG7" i="4"/>
  <c r="AG8" i="4" s="1"/>
  <c r="E29" i="7"/>
  <c r="F29" i="7" s="1"/>
  <c r="G29" i="7" s="1"/>
  <c r="AB7" i="4"/>
  <c r="AB8" i="4" s="1"/>
  <c r="E25" i="7"/>
  <c r="F25" i="7" s="1"/>
  <c r="G25" i="7" s="1"/>
  <c r="X7" i="4"/>
  <c r="X8" i="4" s="1"/>
  <c r="E21" i="7"/>
  <c r="F21" i="7" s="1"/>
  <c r="G21" i="7" s="1"/>
  <c r="T7" i="4"/>
  <c r="T8" i="4" s="1"/>
  <c r="E17" i="7"/>
  <c r="F17" i="7" s="1"/>
  <c r="G17" i="7" s="1"/>
  <c r="P7" i="4"/>
  <c r="P8" i="4" s="1"/>
  <c r="E13" i="7"/>
  <c r="F13" i="7" s="1"/>
  <c r="G13" i="7" s="1"/>
  <c r="L7" i="4"/>
  <c r="L8" i="4" s="1"/>
  <c r="E9" i="7"/>
  <c r="F9" i="7" s="1"/>
  <c r="G9" i="7" s="1"/>
  <c r="K7" i="4"/>
  <c r="K8" i="4" s="1"/>
  <c r="E28" i="7"/>
  <c r="F28" i="7" s="1"/>
  <c r="G28" i="7" s="1"/>
  <c r="E12" i="7"/>
  <c r="F12" i="7" s="1"/>
  <c r="G12" i="7" s="1"/>
  <c r="E16" i="7"/>
  <c r="F16" i="7" s="1"/>
  <c r="G16" i="7" s="1"/>
  <c r="AA7" i="4"/>
  <c r="AA8" i="4" s="1"/>
  <c r="E7" i="2"/>
  <c r="E8" i="2" s="1"/>
  <c r="E9" i="2" s="1"/>
  <c r="G39" i="4"/>
  <c r="F7" i="7" l="1"/>
  <c r="G7" i="7" s="1"/>
  <c r="AD11" i="4"/>
  <c r="AD72" i="4" s="1"/>
  <c r="AC12" i="4"/>
  <c r="I12" i="4" s="1"/>
  <c r="I23" i="4"/>
  <c r="I14" i="4"/>
  <c r="I15" i="4"/>
  <c r="H15" i="4" s="1"/>
  <c r="I16" i="4"/>
  <c r="H16" i="4" s="1"/>
  <c r="I17" i="4"/>
  <c r="H17" i="4" s="1"/>
  <c r="I18" i="4"/>
  <c r="H18" i="4" s="1"/>
  <c r="I19" i="4"/>
  <c r="I20" i="4"/>
  <c r="H20" i="4" s="1"/>
  <c r="I21" i="4"/>
  <c r="I24" i="4"/>
  <c r="H24" i="4" s="1"/>
  <c r="I22" i="4"/>
  <c r="I25" i="4"/>
  <c r="I26" i="4"/>
  <c r="I27" i="4"/>
  <c r="I28" i="4"/>
  <c r="I29" i="4"/>
  <c r="H29" i="4" s="1"/>
  <c r="I30" i="4"/>
  <c r="I31" i="4"/>
  <c r="I32" i="4"/>
  <c r="I33" i="4"/>
  <c r="I34" i="4"/>
  <c r="I35" i="4"/>
  <c r="I36" i="4"/>
  <c r="I37" i="4"/>
  <c r="I38" i="4"/>
  <c r="I40" i="4"/>
  <c r="I42" i="4"/>
  <c r="I11" i="4"/>
  <c r="AI5" i="4"/>
  <c r="AI7" i="4" s="1"/>
  <c r="AI8" i="4" s="1"/>
  <c r="AC72" i="4" l="1"/>
  <c r="G30" i="4"/>
  <c r="G26" i="4"/>
  <c r="G21" i="4"/>
  <c r="G11" i="4"/>
  <c r="G37" i="4"/>
  <c r="G33" i="4"/>
  <c r="G25" i="4"/>
  <c r="G20" i="4"/>
  <c r="G16" i="4"/>
  <c r="G23" i="4"/>
  <c r="G42" i="4"/>
  <c r="G36" i="4"/>
  <c r="G32" i="4"/>
  <c r="G19" i="4"/>
  <c r="G15" i="4"/>
  <c r="G35" i="4"/>
  <c r="G24" i="4"/>
  <c r="G18" i="4"/>
  <c r="G12" i="4"/>
  <c r="G17" i="4"/>
  <c r="I72" i="4"/>
  <c r="AD6" i="4"/>
  <c r="AD86" i="4" s="1"/>
  <c r="H38" i="4"/>
  <c r="H34" i="4"/>
  <c r="H40" i="4"/>
  <c r="H27" i="4"/>
  <c r="G22" i="4"/>
  <c r="H28" i="4"/>
  <c r="G29" i="4"/>
  <c r="N18" i="7" l="1"/>
  <c r="O18" i="7" s="1"/>
  <c r="P18" i="7" s="1"/>
  <c r="AD87" i="4"/>
  <c r="AD88" i="4" s="1"/>
  <c r="AC6" i="4"/>
  <c r="AC86" i="4" s="1"/>
  <c r="G27" i="4"/>
  <c r="G40" i="4"/>
  <c r="G38" i="4"/>
  <c r="G28" i="4"/>
  <c r="G34" i="4"/>
  <c r="I6" i="4"/>
  <c r="I86" i="4" s="1"/>
  <c r="AD7" i="4"/>
  <c r="AD8" i="4" s="1"/>
  <c r="E11" i="5"/>
  <c r="E16" i="5" s="1"/>
  <c r="G6" i="6"/>
  <c r="L9" i="1"/>
  <c r="K56" i="1"/>
  <c r="K92" i="1" s="1"/>
  <c r="D19" i="5" l="1"/>
  <c r="L94" i="1"/>
  <c r="AC7" i="4"/>
  <c r="AC8" i="4" s="1"/>
  <c r="N17" i="7"/>
  <c r="AC87" i="4"/>
  <c r="E26" i="7"/>
  <c r="F26" i="7" l="1"/>
  <c r="E6" i="7"/>
  <c r="I7" i="4"/>
  <c r="I8" i="4" s="1"/>
  <c r="AC88" i="4"/>
  <c r="I87" i="4"/>
  <c r="I88" i="4" s="1"/>
  <c r="O17" i="7"/>
  <c r="N6" i="7"/>
  <c r="K11" i="5"/>
  <c r="K38" i="5" s="1"/>
  <c r="E25" i="5"/>
  <c r="H14" i="4"/>
  <c r="P17" i="7" l="1"/>
  <c r="O6" i="7"/>
  <c r="P6" i="7" s="1"/>
  <c r="F6" i="7"/>
  <c r="G6" i="7" s="1"/>
  <c r="G26" i="7"/>
  <c r="H72" i="4"/>
  <c r="G14" i="4"/>
  <c r="G72" i="4" s="1"/>
  <c r="D28" i="5" s="1"/>
  <c r="H6" i="4" l="1"/>
  <c r="H86" i="4" s="1"/>
  <c r="G6" i="4"/>
  <c r="G86" i="4" s="1"/>
  <c r="E34" i="5" l="1"/>
  <c r="E38" i="5" s="1"/>
</calcChain>
</file>

<file path=xl/sharedStrings.xml><?xml version="1.0" encoding="utf-8"?>
<sst xmlns="http://schemas.openxmlformats.org/spreadsheetml/2006/main" count="1168" uniqueCount="631">
  <si>
    <t xml:space="preserve"> </t>
  </si>
  <si>
    <t>Date</t>
  </si>
  <si>
    <t>Audit</t>
  </si>
  <si>
    <t>Insurance</t>
  </si>
  <si>
    <t>Subscriptions</t>
  </si>
  <si>
    <t>Printing Stationary Photo-copying</t>
  </si>
  <si>
    <t>Clerk's Mileage</t>
  </si>
  <si>
    <t>Precept</t>
  </si>
  <si>
    <t>Clerk Payment</t>
  </si>
  <si>
    <t>VAT</t>
  </si>
  <si>
    <t>Minute  page/item</t>
  </si>
  <si>
    <t>Details</t>
  </si>
  <si>
    <t>Brought forward</t>
  </si>
  <si>
    <t>Total Receipts</t>
  </si>
  <si>
    <t>General</t>
  </si>
  <si>
    <t>Interest</t>
  </si>
  <si>
    <t>Chichester District Council</t>
  </si>
  <si>
    <t>Received from</t>
  </si>
  <si>
    <t>Paid to</t>
  </si>
  <si>
    <t>Electronic Government</t>
  </si>
  <si>
    <t>Grass Cutting(Paddock Straight)</t>
  </si>
  <si>
    <t>Playground Maintenance</t>
  </si>
  <si>
    <t>Mem Playing Field Maintenance</t>
  </si>
  <si>
    <t>Barclays Special Reserve A/c</t>
  </si>
  <si>
    <t>Barclays Business Saver A/c</t>
  </si>
  <si>
    <t>Interest  (Apr-May)</t>
  </si>
  <si>
    <t>Interest  (May-June)</t>
  </si>
  <si>
    <t>Interest  (March-June)</t>
  </si>
  <si>
    <t>Interest  (June-July)</t>
  </si>
  <si>
    <t>Interest (July-August)</t>
  </si>
  <si>
    <t>Interest (August-Sept)</t>
  </si>
  <si>
    <t>Interest (June-Sept)</t>
  </si>
  <si>
    <t>Training</t>
  </si>
  <si>
    <t>VAT Refund</t>
  </si>
  <si>
    <t>Drainage Grant</t>
  </si>
  <si>
    <t>Grants</t>
  </si>
  <si>
    <t>Interest (March-Apr)</t>
  </si>
  <si>
    <t>Churchyard mowing</t>
  </si>
  <si>
    <t>Clerk Telephone/postage</t>
  </si>
  <si>
    <t>Village Maintenance/amenities</t>
  </si>
  <si>
    <t>Church Hall Hire &amp; heating</t>
  </si>
  <si>
    <t>Legal expenses</t>
  </si>
  <si>
    <t>Neighbourhood Plan</t>
  </si>
  <si>
    <t>Memorial Playing Field</t>
  </si>
  <si>
    <t>JWL Installs</t>
  </si>
  <si>
    <t>Unity Trust A/C</t>
  </si>
  <si>
    <t>Cash in Hand imprest A/C</t>
  </si>
  <si>
    <t>Interest (Mar - June)</t>
  </si>
  <si>
    <t>Castle Water</t>
  </si>
  <si>
    <t>STAG</t>
  </si>
  <si>
    <t>M H Kennedy &amp; Son</t>
  </si>
  <si>
    <t>SSE</t>
  </si>
  <si>
    <t>Village Ponds</t>
  </si>
  <si>
    <t>Good Companion Bus</t>
  </si>
  <si>
    <t>Playing Field Tree Work</t>
  </si>
  <si>
    <t>Note 1</t>
  </si>
  <si>
    <t>Memorial Playing Field Longterm</t>
  </si>
  <si>
    <t>Barclays Business Saver A/C</t>
  </si>
  <si>
    <t>Barclays Special Reserve A/C</t>
  </si>
  <si>
    <t>Barclays Rate Reward A/C</t>
  </si>
  <si>
    <t>A/C Number</t>
  </si>
  <si>
    <t>Total Ex VAT</t>
  </si>
  <si>
    <t>CHQ/DD/BACS</t>
  </si>
  <si>
    <t>Opening Balance</t>
  </si>
  <si>
    <t>Total + vat</t>
  </si>
  <si>
    <t>Staff Costs</t>
  </si>
  <si>
    <t>General Expenses  and Bank Charges</t>
  </si>
  <si>
    <t xml:space="preserve">Donations </t>
  </si>
  <si>
    <t>Admin</t>
  </si>
  <si>
    <t>Village Maintenance</t>
  </si>
  <si>
    <t>MPF</t>
  </si>
  <si>
    <t>Legal</t>
  </si>
  <si>
    <t>E Gov</t>
  </si>
  <si>
    <t>NP</t>
  </si>
  <si>
    <t>Church</t>
  </si>
  <si>
    <t>VE75</t>
  </si>
  <si>
    <t>New Homes Bonus 19/20</t>
  </si>
  <si>
    <t>Business Stream</t>
  </si>
  <si>
    <t>New Homes Bonus 20/21</t>
  </si>
  <si>
    <t>Ferru Farm Grant 19/20</t>
  </si>
  <si>
    <t>% Budget remaining</t>
  </si>
  <si>
    <t>Total Opening Balance</t>
  </si>
  <si>
    <t>Total Grants</t>
  </si>
  <si>
    <t>Total Budget Remain Half Yr 20/21</t>
  </si>
  <si>
    <t>Sidlesham Parish Council 2020/2021 Grants**********</t>
  </si>
  <si>
    <t>Total</t>
  </si>
  <si>
    <t>2020/21 Closing Balances</t>
  </si>
  <si>
    <t>Total Closing Balance</t>
  </si>
  <si>
    <t>Budget (Precept plus grants)</t>
  </si>
  <si>
    <t>Other grants</t>
  </si>
  <si>
    <t>Opening Balances Brought Forward</t>
  </si>
  <si>
    <t>Total Brought Forward</t>
  </si>
  <si>
    <t xml:space="preserve">Total Payments </t>
  </si>
  <si>
    <t>Less 2020/21 Payments</t>
  </si>
  <si>
    <t>Balance</t>
  </si>
  <si>
    <t>Election expenses</t>
  </si>
  <si>
    <t>Chichester DC</t>
  </si>
  <si>
    <t>R Serban</t>
  </si>
  <si>
    <t>Willow Glen Fence</t>
  </si>
  <si>
    <t>Recyle Southern</t>
  </si>
  <si>
    <t>Play Inspection Co.</t>
  </si>
  <si>
    <t xml:space="preserve">WSALC </t>
  </si>
  <si>
    <t>Subscription 2021/22</t>
  </si>
  <si>
    <t>Annual Inspection 2021</t>
  </si>
  <si>
    <t>Playground Washdown</t>
  </si>
  <si>
    <t>Removal of Hardcore</t>
  </si>
  <si>
    <t>Water tank house and seats</t>
  </si>
  <si>
    <t>Bin emptying 2020/21</t>
  </si>
  <si>
    <t>Refund grass line paint</t>
  </si>
  <si>
    <t>HB Collins 38</t>
  </si>
  <si>
    <t>Purchase of Assets</t>
  </si>
  <si>
    <t>Access by Design</t>
  </si>
  <si>
    <t>Came &amp; Company</t>
  </si>
  <si>
    <t>MWHG</t>
  </si>
  <si>
    <t xml:space="preserve"> HC &amp;AL Platt</t>
  </si>
  <si>
    <t>C J Mackenzie</t>
  </si>
  <si>
    <t>H B Collins 53</t>
  </si>
  <si>
    <t>496/15.2.6</t>
  </si>
  <si>
    <t>493/15.2.6</t>
  </si>
  <si>
    <t>492/15.2.2</t>
  </si>
  <si>
    <t>492/15.2.3</t>
  </si>
  <si>
    <t>492/15.2.1</t>
  </si>
  <si>
    <t>493.15.2.5</t>
  </si>
  <si>
    <t>492/15.2.4</t>
  </si>
  <si>
    <t>496/15.2.1</t>
  </si>
  <si>
    <t>496/15.2.2</t>
  </si>
  <si>
    <t>496/15.2.3</t>
  </si>
  <si>
    <t>496/15.2.4</t>
  </si>
  <si>
    <t>496/15.2.5</t>
  </si>
  <si>
    <t>496/15.2.7</t>
  </si>
  <si>
    <t>496/15.2.8</t>
  </si>
  <si>
    <t>Maintanence work Sidlesham Parish</t>
  </si>
  <si>
    <t>Mower Petrol and Trimmer</t>
  </si>
  <si>
    <t>S Heard</t>
  </si>
  <si>
    <t>Ground works MPF</t>
  </si>
  <si>
    <t>V Mellodey</t>
  </si>
  <si>
    <t>Clubhouse cleaning products</t>
  </si>
  <si>
    <t>Surrey Hills Solicitor</t>
  </si>
  <si>
    <t>Professional Advice</t>
  </si>
  <si>
    <t>29/4/21 &amp; 8/6/21</t>
  </si>
  <si>
    <t>Salary June 21</t>
  </si>
  <si>
    <t>Salary May 21</t>
  </si>
  <si>
    <t>Salary April 21</t>
  </si>
  <si>
    <t xml:space="preserve">Mower Petrol </t>
  </si>
  <si>
    <t>500/17.2.2</t>
  </si>
  <si>
    <t>500/17.2.1</t>
  </si>
  <si>
    <t>500/17.2.3</t>
  </si>
  <si>
    <t>500/17.2.4</t>
  </si>
  <si>
    <t>500/17.2.5</t>
  </si>
  <si>
    <t>496/15.2.9</t>
  </si>
  <si>
    <t>500/17.2.9</t>
  </si>
  <si>
    <t>500/17.2.8</t>
  </si>
  <si>
    <t>500/17.2.7</t>
  </si>
  <si>
    <t>500/17.2.6</t>
  </si>
  <si>
    <t>500/17.2.11</t>
  </si>
  <si>
    <t>500/17.2.10</t>
  </si>
  <si>
    <t>500/17.2.12</t>
  </si>
  <si>
    <t>500/17.2.13</t>
  </si>
  <si>
    <t>Felicity Fields</t>
  </si>
  <si>
    <t>Internal Audit 2020 -21</t>
  </si>
  <si>
    <t>HB  Collins 59</t>
  </si>
  <si>
    <t>Grass Mow May 21</t>
  </si>
  <si>
    <t>Grass Mow March 21</t>
  </si>
  <si>
    <t>Grass Mow April 21</t>
  </si>
  <si>
    <t>Repairs to Willow Glen</t>
  </si>
  <si>
    <t>Perspex Windows Clubhouse</t>
  </si>
  <si>
    <t>Insurance 2021-22</t>
  </si>
  <si>
    <t>Expenses April - June 21</t>
  </si>
  <si>
    <t>1 April 2020 - 30 September 2021</t>
  </si>
  <si>
    <t>Precept Budget</t>
  </si>
  <si>
    <t>Expenditure to Date</t>
  </si>
  <si>
    <t>Election</t>
  </si>
  <si>
    <t>Sidlesham Parish Council</t>
  </si>
  <si>
    <t>Salary July 21</t>
  </si>
  <si>
    <t>Includes cost of repair to Willow Glen repaid to PC by driver</t>
  </si>
  <si>
    <t>Riach Ryder</t>
  </si>
  <si>
    <t>Expenses MPF Toilets</t>
  </si>
  <si>
    <t>Mower Petrol</t>
  </si>
  <si>
    <t>Clubhouse electricity Q1</t>
  </si>
  <si>
    <t>Floodlight electricity Q1</t>
  </si>
  <si>
    <t>Clubhouse water supply Mar - Aug 21</t>
  </si>
  <si>
    <t>Mower Petrol and Lock</t>
  </si>
  <si>
    <t>Waste Water Mar - June 21</t>
  </si>
  <si>
    <t>Grass Mow June 21</t>
  </si>
  <si>
    <t>504/12.2.1</t>
  </si>
  <si>
    <t>504/12.2.10</t>
  </si>
  <si>
    <t>504/12.2.2</t>
  </si>
  <si>
    <t>504/12.2.3</t>
  </si>
  <si>
    <t>504/12.2.4</t>
  </si>
  <si>
    <t>504/12.2.5</t>
  </si>
  <si>
    <t>504/12.2.6</t>
  </si>
  <si>
    <t>504/12.2.7</t>
  </si>
  <si>
    <t>504/12.2.12</t>
  </si>
  <si>
    <t>504/12.2.8</t>
  </si>
  <si>
    <t>504/12.2.13</t>
  </si>
  <si>
    <t>504/12.2.9</t>
  </si>
  <si>
    <t>504/12.2.11</t>
  </si>
  <si>
    <t>HB  Collins 66</t>
  </si>
  <si>
    <t>T McIntyre</t>
  </si>
  <si>
    <t>Locum Clerk</t>
  </si>
  <si>
    <t>United 'Fire Extinguishers</t>
  </si>
  <si>
    <t>MPF Fire extinguisers and certificate</t>
  </si>
  <si>
    <t>Grass Mow July 21</t>
  </si>
  <si>
    <t>Mower Petrol July 21</t>
  </si>
  <si>
    <t>Mower Petrol August 21</t>
  </si>
  <si>
    <t>Church Hall Hire May, June, July Aug</t>
  </si>
  <si>
    <t>HB Collins 74</t>
  </si>
  <si>
    <t>Grass cut and litter pick July</t>
  </si>
  <si>
    <t>Information Commission</t>
  </si>
  <si>
    <t>GDPR data protection annual fee</t>
  </si>
  <si>
    <t>Salary August 21</t>
  </si>
  <si>
    <t>Total Budget Remain 2nd Q 2021-22</t>
  </si>
  <si>
    <t>HC &amp;AL Platt</t>
  </si>
  <si>
    <t xml:space="preserve">Farrell Property </t>
  </si>
  <si>
    <t xml:space="preserve">Clubhouse electricity Q4 </t>
  </si>
  <si>
    <t>Floodlight electricity Q4</t>
  </si>
  <si>
    <t>Grass cut and litter pick March 21</t>
  </si>
  <si>
    <t>12 months Webhosting 29/5/21-28/5/22</t>
  </si>
  <si>
    <t>Grass cut and litter pick April 21</t>
  </si>
  <si>
    <t>MPF Clubhouse Maintenance</t>
  </si>
  <si>
    <t>MPF Tree Work</t>
  </si>
  <si>
    <t>MPF Longterm</t>
  </si>
  <si>
    <t>Grass Cutting     (Paddock Straight)</t>
  </si>
  <si>
    <t>MPF Pitch and Grounds Maintenance</t>
  </si>
  <si>
    <t>Grass cut and litter pick May 21</t>
  </si>
  <si>
    <t>Grass cut and litter pick June 21</t>
  </si>
  <si>
    <t>Sidlesham PCC</t>
  </si>
  <si>
    <t>chq</t>
  </si>
  <si>
    <t>508/13.2.4</t>
  </si>
  <si>
    <t>508/13.2.2</t>
  </si>
  <si>
    <t>508/13.2.3</t>
  </si>
  <si>
    <t>508/13.2.5</t>
  </si>
  <si>
    <t>508/13.2.6</t>
  </si>
  <si>
    <t>508/13.2.7</t>
  </si>
  <si>
    <t>508/13.2.8</t>
  </si>
  <si>
    <t>508/13.2.10</t>
  </si>
  <si>
    <t>508/13.2.9</t>
  </si>
  <si>
    <t>508/13.2.1</t>
  </si>
  <si>
    <t>508/13.2.11</t>
  </si>
  <si>
    <t>508/13.2.12</t>
  </si>
  <si>
    <t>508/13.2.13</t>
  </si>
  <si>
    <t>508/13.2.14</t>
  </si>
  <si>
    <t>508/13.2.15</t>
  </si>
  <si>
    <t>508/13.2.16</t>
  </si>
  <si>
    <t>508/13.2.17</t>
  </si>
  <si>
    <t>M Mellodey</t>
  </si>
  <si>
    <t>N Timney</t>
  </si>
  <si>
    <t>Neighbourhood Plan 25% deposit</t>
  </si>
  <si>
    <t>T Gilbert</t>
  </si>
  <si>
    <t>Changing Room Cleaning Aug 21</t>
  </si>
  <si>
    <t>Artistic Stone</t>
  </si>
  <si>
    <t>Clayton Memorial Restoration</t>
  </si>
  <si>
    <t>Changing Room Windows</t>
  </si>
  <si>
    <t>Mulberry and Co.</t>
  </si>
  <si>
    <t>Councillor Training Course</t>
  </si>
  <si>
    <t>Grass Mow August 21</t>
  </si>
  <si>
    <t>Satswana</t>
  </si>
  <si>
    <t>Annual DPO Service</t>
  </si>
  <si>
    <t>Fire Alarm Panel and Light</t>
  </si>
  <si>
    <t>Mower Petrol Aug 21</t>
  </si>
  <si>
    <t>Service Charge Apr - June 21</t>
  </si>
  <si>
    <t>Unity Bank</t>
  </si>
  <si>
    <t>Service Charge July - Sept 21</t>
  </si>
  <si>
    <t>at 30 September 2021</t>
  </si>
  <si>
    <t>Bank transfer to Special Reserve A/C</t>
  </si>
  <si>
    <t>CSLFC</t>
  </si>
  <si>
    <t>Sam Long</t>
  </si>
  <si>
    <t xml:space="preserve">MPF Pitch Hire </t>
  </si>
  <si>
    <t>Pink Phys</t>
  </si>
  <si>
    <t>MPF Pitch Hire May 21</t>
  </si>
  <si>
    <t>MPF Pitch Hire June 21</t>
  </si>
  <si>
    <t>CSLFC U16</t>
  </si>
  <si>
    <t>Boshm FC U18</t>
  </si>
  <si>
    <t>Use of MPF Aug 21</t>
  </si>
  <si>
    <t>Use of MPF Sept 21</t>
  </si>
  <si>
    <t>Clanfield FC</t>
  </si>
  <si>
    <t>MPF Pitch Hire Aug 21</t>
  </si>
  <si>
    <t xml:space="preserve">Less 2020/21 Payments not presented </t>
  </si>
  <si>
    <t>Charitable donations and others</t>
  </si>
  <si>
    <t>Plus 2020/21 Receipts and Transfers</t>
  </si>
  <si>
    <t>Bank Transfer 2020/21 Funds</t>
  </si>
  <si>
    <t xml:space="preserve">MPF Income </t>
  </si>
  <si>
    <t>Bosham FC U18</t>
  </si>
  <si>
    <t>MPF Pitch Hire Sept 21</t>
  </si>
  <si>
    <t>Atalanta FC</t>
  </si>
  <si>
    <t>Selsey FC</t>
  </si>
  <si>
    <t>MPF Expenditure</t>
  </si>
  <si>
    <t>Clubhouse</t>
  </si>
  <si>
    <t>Changing Rooms</t>
  </si>
  <si>
    <t>Grounds</t>
  </si>
  <si>
    <t>Football Operating Costs</t>
  </si>
  <si>
    <t>Less Payments not presented</t>
  </si>
  <si>
    <t>St Marys PCC</t>
  </si>
  <si>
    <t>Sidlesham PC MPF Longterm</t>
  </si>
  <si>
    <t>Sidlesham PC Companion Bus</t>
  </si>
  <si>
    <t>Expenditure to Q2</t>
  </si>
  <si>
    <t>Clubhouse water supply</t>
  </si>
  <si>
    <t>Expenditure against Budget April - Sept 2021-22</t>
  </si>
  <si>
    <t>Transfers</t>
  </si>
  <si>
    <t>note 1</t>
  </si>
  <si>
    <t>note 2</t>
  </si>
  <si>
    <t>note 3</t>
  </si>
  <si>
    <t>note 4</t>
  </si>
  <si>
    <t>C Mackenzie</t>
  </si>
  <si>
    <t>Notes</t>
  </si>
  <si>
    <t>See invoice, H Platt payment reduced by £1.13, compared to total expenditure incurred as requested</t>
  </si>
  <si>
    <t>Note 2</t>
  </si>
  <si>
    <t>Note 3</t>
  </si>
  <si>
    <t>Note 4</t>
  </si>
  <si>
    <t>note6</t>
  </si>
  <si>
    <t>Note 6</t>
  </si>
  <si>
    <t>Payments made to H Platt of £6.23 on 29/4 and £17.73 on 8/6 total £23.96 equal to invoice £23.96 on 8/6</t>
  </si>
  <si>
    <t xml:space="preserve"> 508/13.2.19 </t>
  </si>
  <si>
    <t xml:space="preserve"> SSE  </t>
  </si>
  <si>
    <t xml:space="preserve"> Floodlight Electricity Q2 </t>
  </si>
  <si>
    <t xml:space="preserve"> 508/13.2.20 </t>
  </si>
  <si>
    <t xml:space="preserve"> SSE </t>
  </si>
  <si>
    <t xml:space="preserve"> Clubhouse Electricity Q2 </t>
  </si>
  <si>
    <t xml:space="preserve"> 508/13.2.18 </t>
  </si>
  <si>
    <t xml:space="preserve"> HB Collins 91 </t>
  </si>
  <si>
    <t xml:space="preserve"> Grass cut and litter pick August 21 </t>
  </si>
  <si>
    <t xml:space="preserve"> Salary September 21 </t>
  </si>
  <si>
    <t xml:space="preserve"> Moore and Co </t>
  </si>
  <si>
    <t xml:space="preserve"> External Audit </t>
  </si>
  <si>
    <t xml:space="preserve"> Simon Plowright </t>
  </si>
  <si>
    <t xml:space="preserve"> Hot Water Cylinder </t>
  </si>
  <si>
    <t xml:space="preserve"> M Mellodey </t>
  </si>
  <si>
    <t xml:space="preserve"> Mower Petrol Sept 21 </t>
  </si>
  <si>
    <t xml:space="preserve"> C J Mackenzie </t>
  </si>
  <si>
    <t xml:space="preserve"> Expenses July - Sept 21 </t>
  </si>
  <si>
    <t xml:space="preserve"> Farrell Property  </t>
  </si>
  <si>
    <t xml:space="preserve"> Gate to Storage Area </t>
  </si>
  <si>
    <t xml:space="preserve"> Sidlesham PCC </t>
  </si>
  <si>
    <t xml:space="preserve"> Churchyard Mowing </t>
  </si>
  <si>
    <t>511/15.2.3</t>
  </si>
  <si>
    <t>511/15.2.11</t>
  </si>
  <si>
    <t>511/15.2.9</t>
  </si>
  <si>
    <t>511/15.2.13</t>
  </si>
  <si>
    <t>511/15.2.6</t>
  </si>
  <si>
    <t>511/15.2.14</t>
  </si>
  <si>
    <t>511/15.2.15</t>
  </si>
  <si>
    <t>511/15.2.10</t>
  </si>
  <si>
    <t>511/15.2.4</t>
  </si>
  <si>
    <t>Grass Mow September 21</t>
  </si>
  <si>
    <t>511/15.2.5</t>
  </si>
  <si>
    <t>Salary October 21</t>
  </si>
  <si>
    <t>511/15.2.7</t>
  </si>
  <si>
    <t>Mower Petrol and Key Oct 21</t>
  </si>
  <si>
    <t>511.15.2.8</t>
  </si>
  <si>
    <t>Changing Room Cleaning Sept 21</t>
  </si>
  <si>
    <t>511/15.2.12</t>
  </si>
  <si>
    <t>Scanstation</t>
  </si>
  <si>
    <t>Host Mailbox Annual</t>
  </si>
  <si>
    <t>511/15.2.16</t>
  </si>
  <si>
    <t>Seton Signs</t>
  </si>
  <si>
    <t>MPF Dog Signs</t>
  </si>
  <si>
    <t>Changing Room Cleaning Oct 21</t>
  </si>
  <si>
    <t>515/13.2.2</t>
  </si>
  <si>
    <t>515/13.2.3</t>
  </si>
  <si>
    <t>MPF Outdoor light installed</t>
  </si>
  <si>
    <t>515/13.2.4</t>
  </si>
  <si>
    <t>Remembrance Wreath</t>
  </si>
  <si>
    <t>515/13.2.5</t>
  </si>
  <si>
    <t>WSALC</t>
  </si>
  <si>
    <t>Parish Online subscription</t>
  </si>
  <si>
    <t>515/13.2.6</t>
  </si>
  <si>
    <t xml:space="preserve"> HB Collins 1 </t>
  </si>
  <si>
    <t>Grass Cut and Litter Pick Sept 21</t>
  </si>
  <si>
    <t>Grass Cut and Litter Pick Oct 21</t>
  </si>
  <si>
    <t xml:space="preserve"> HB Collins 2</t>
  </si>
  <si>
    <t>515/13.2.7</t>
  </si>
  <si>
    <t>515/13.2.8</t>
  </si>
  <si>
    <t>MPF Moles</t>
  </si>
  <si>
    <t>Mower Petrol Oct 21</t>
  </si>
  <si>
    <t>Mower Petrol Nov 21</t>
  </si>
  <si>
    <t>Grass Mow Oct 21</t>
  </si>
  <si>
    <t>MPF Line paint</t>
  </si>
  <si>
    <t>Waste Water June - Sept 21</t>
  </si>
  <si>
    <t>Colin Field</t>
  </si>
  <si>
    <t>Church Hall Heating 17/11/21</t>
  </si>
  <si>
    <t>Domain Management Fee Annual</t>
  </si>
  <si>
    <t>Changing Room Cleaning Nov 21</t>
  </si>
  <si>
    <t>CR Barrow and Associates</t>
  </si>
  <si>
    <t>MPF Structural Survey</t>
  </si>
  <si>
    <t>The Royal British Legion</t>
  </si>
  <si>
    <t>Chq</t>
  </si>
  <si>
    <t>N Merritt Pest Control</t>
  </si>
  <si>
    <t>Salary November 21</t>
  </si>
  <si>
    <t>CJ Mackenzie</t>
  </si>
  <si>
    <t>VFM Products</t>
  </si>
  <si>
    <t>515/13.2.1</t>
  </si>
  <si>
    <t>Sussex Heart Charity</t>
  </si>
  <si>
    <t>First Rescue</t>
  </si>
  <si>
    <t>KJC Trees</t>
  </si>
  <si>
    <t>Salary December 21</t>
  </si>
  <si>
    <t xml:space="preserve">MPF Drain Survey </t>
  </si>
  <si>
    <t>Grass Mow Nov 21</t>
  </si>
  <si>
    <t>MPF Tree Works</t>
  </si>
  <si>
    <t>Defibrillator Sidlesham Quay</t>
  </si>
  <si>
    <t>Defibrillator MPF</t>
  </si>
  <si>
    <t>Room Hire MPF 2021/22</t>
  </si>
  <si>
    <t>MPF Pitch Hire Oct 21</t>
  </si>
  <si>
    <t>MPF Pitch Hire Nov 21</t>
  </si>
  <si>
    <t>MPF Pitch Hire Dec21</t>
  </si>
  <si>
    <t>Use of MPF Oct 21</t>
  </si>
  <si>
    <t>Use of MPF Nov 21</t>
  </si>
  <si>
    <t>Use of MPF Dec 21</t>
  </si>
  <si>
    <t>Use of MPF Jan 22</t>
  </si>
  <si>
    <t>518/14.2.1</t>
  </si>
  <si>
    <t>518/14.2.3</t>
  </si>
  <si>
    <t>518/14.2.4</t>
  </si>
  <si>
    <t>518/14.2.6</t>
  </si>
  <si>
    <t>518/14.2.10</t>
  </si>
  <si>
    <t>518/14.2.11</t>
  </si>
  <si>
    <t>518/14.2.12</t>
  </si>
  <si>
    <t>518/14.2.13</t>
  </si>
  <si>
    <t>518/14.2.14</t>
  </si>
  <si>
    <t>518/14.2.15</t>
  </si>
  <si>
    <t>518/14.2.16</t>
  </si>
  <si>
    <t>518/14.2.17</t>
  </si>
  <si>
    <t>518/14.2.18</t>
  </si>
  <si>
    <t>518/14.2.20</t>
  </si>
  <si>
    <t>The Fixers Group/N Robson</t>
  </si>
  <si>
    <t>Service Charge Sept - Dec 21</t>
  </si>
  <si>
    <t>Total Budget Remain 3rd Q 2021-22</t>
  </si>
  <si>
    <t>Salary January 22</t>
  </si>
  <si>
    <t>NNDR MPF 2021/22</t>
  </si>
  <si>
    <t>HB Collins 21</t>
  </si>
  <si>
    <t>Grass Cut and Litter Pick Nov 21</t>
  </si>
  <si>
    <t xml:space="preserve">SSE </t>
  </si>
  <si>
    <t>Floodlight Electricity Q3</t>
  </si>
  <si>
    <t>Clubhouse Electricity Q3</t>
  </si>
  <si>
    <t>Expenses Oct - Dec 21</t>
  </si>
  <si>
    <t>Moles MPF</t>
  </si>
  <si>
    <t>Drains MPF</t>
  </si>
  <si>
    <t>Petrol Mower Jan 22</t>
  </si>
  <si>
    <t xml:space="preserve">Newey </t>
  </si>
  <si>
    <t>Trees Paddock Straight</t>
  </si>
  <si>
    <t>Farrell Property</t>
  </si>
  <si>
    <t>Floodlight to MPF and CCTV</t>
  </si>
  <si>
    <t>518/14.2.2</t>
  </si>
  <si>
    <t>518/14.2.25</t>
  </si>
  <si>
    <t>518/14.2.24</t>
  </si>
  <si>
    <t>518/14.2.5</t>
  </si>
  <si>
    <t>518/14.2.22</t>
  </si>
  <si>
    <t>518/14.2.21</t>
  </si>
  <si>
    <t>518/14.2.23</t>
  </si>
  <si>
    <t>518/14.2.26</t>
  </si>
  <si>
    <t>518/14.2.28</t>
  </si>
  <si>
    <t>New Homes Bonus Grant</t>
  </si>
  <si>
    <t>Expenditure against Budget April - Dec 2021-22</t>
  </si>
  <si>
    <t>Expenditure to Q3</t>
  </si>
  <si>
    <t>Interest (September - October)</t>
  </si>
  <si>
    <t>Interest (October - November)</t>
  </si>
  <si>
    <t>Interest (November - December)</t>
  </si>
  <si>
    <t>Interest (December - January)</t>
  </si>
  <si>
    <t>Interest (January - February)</t>
  </si>
  <si>
    <t>Interest (February - March)</t>
  </si>
  <si>
    <t>PLSP00798</t>
  </si>
  <si>
    <t>HSGPO7404</t>
  </si>
  <si>
    <t>CEN0145209 (New Homes Bonus)</t>
  </si>
  <si>
    <t>Interest (September - December)</t>
  </si>
  <si>
    <t>Interest (December - March)</t>
  </si>
  <si>
    <t>Interest ( Sept - Dec)</t>
  </si>
  <si>
    <t>Interest (Dec - Mar)</t>
  </si>
  <si>
    <t>PLP0143802 (CIL Handover Oct21)</t>
  </si>
  <si>
    <t>Bank transfer to Rate Reward A/C</t>
  </si>
  <si>
    <t>Henry Platt Note 3</t>
  </si>
  <si>
    <t>Rebate from Sale of Shed</t>
  </si>
  <si>
    <t>Caroline MacKenzie Note 4</t>
  </si>
  <si>
    <t>Goshunt FC Pitch Hire</t>
  </si>
  <si>
    <t>MPF Pitch Hire Dec 21?</t>
  </si>
  <si>
    <t>Election Expenses</t>
  </si>
  <si>
    <t>508/13.2.123</t>
  </si>
  <si>
    <t>David Gibson Note 5</t>
  </si>
  <si>
    <t>Rebate Sign Writing</t>
  </si>
  <si>
    <t>Use of MPF Feb 2</t>
  </si>
  <si>
    <t>Late Cancellation Feb 22</t>
  </si>
  <si>
    <t>Use of MPF Feb 22</t>
  </si>
  <si>
    <t>Notes:</t>
  </si>
  <si>
    <t>Invoiced for £106.25 but paid £93.75 due to floodlight overcharging by £12.5</t>
  </si>
  <si>
    <t>Selsey FC paid £55 on 7 Jan against Invoice dated 4 Jan 22 (Inv Ref 202121 incorrect - now 202121(b)</t>
  </si>
  <si>
    <t>Henry Platt 11 Feb. £130 rebate to SPC from sale of shed</t>
  </si>
  <si>
    <t>Cash received from Goshunt FC for Pitch hire 17 Jan 2022. Subsequent Bank TX.</t>
  </si>
  <si>
    <t>Rebate from David Gibson (Sign Writer) from overpayment Invoice 508/13.2.13</t>
  </si>
  <si>
    <t>521/15.2.10</t>
  </si>
  <si>
    <t>518/14.2.8</t>
  </si>
  <si>
    <t>518/14.2.7</t>
  </si>
  <si>
    <t>Tracey Gilbert</t>
  </si>
  <si>
    <t>Changing Room Cleaning Dec 2022</t>
  </si>
  <si>
    <t>518/14.2.9</t>
  </si>
  <si>
    <t>Church Hall Sep-Dec 2021</t>
  </si>
  <si>
    <t>521/15.2.1</t>
  </si>
  <si>
    <t>CJ Macknzie</t>
  </si>
  <si>
    <t>Salary Nov 2021</t>
  </si>
  <si>
    <t>521/15.2.2</t>
  </si>
  <si>
    <t>Changing Room Cleaning Jan 2022</t>
  </si>
  <si>
    <t>28/02/022</t>
  </si>
  <si>
    <t>521/15.2.3</t>
  </si>
  <si>
    <t>Farrell Property Maintenance</t>
  </si>
  <si>
    <t>2 x Defibrillator Installation</t>
  </si>
  <si>
    <t>521/15.2.4</t>
  </si>
  <si>
    <t>Selsey Tramway Information Board</t>
  </si>
  <si>
    <t>521/15.2.5</t>
  </si>
  <si>
    <t>Scanstation Computers Ltd</t>
  </si>
  <si>
    <t>Bullguard Internet Security</t>
  </si>
  <si>
    <t>521/15.2.6</t>
  </si>
  <si>
    <t>Chichester Garden Machinery</t>
  </si>
  <si>
    <t>Service Ride on Mower</t>
  </si>
  <si>
    <t>521/15.2.7</t>
  </si>
  <si>
    <t>Paul Bedford</t>
  </si>
  <si>
    <t>Paddock Straight Trees (Final)</t>
  </si>
  <si>
    <t>521/15.2.8</t>
  </si>
  <si>
    <t>PC Laptop Repair</t>
  </si>
  <si>
    <t>525/13.2.1</t>
  </si>
  <si>
    <t>Martin Mellodey</t>
  </si>
  <si>
    <t>Petrol Mower Feb 2022</t>
  </si>
  <si>
    <t>525/13.2.2</t>
  </si>
  <si>
    <t>Simon Plowright</t>
  </si>
  <si>
    <t xml:space="preserve">MPF Clubhouse Showers </t>
  </si>
  <si>
    <t>525/13.2.3</t>
  </si>
  <si>
    <t>Super Signs</t>
  </si>
  <si>
    <t>MPF Sign Supply &amp; Fit</t>
  </si>
  <si>
    <t>123b</t>
  </si>
  <si>
    <t>525/13.2.5</t>
  </si>
  <si>
    <t>Caroline Mackenzie</t>
  </si>
  <si>
    <t>Expenses Jan - Feb 2022</t>
  </si>
  <si>
    <t>525/13.2.6</t>
  </si>
  <si>
    <t>MPF Clubhouse Eelctricity Q4</t>
  </si>
  <si>
    <t>525/13.2.7</t>
  </si>
  <si>
    <t>MPF Floodlights Q4</t>
  </si>
  <si>
    <t>525/13.2.8</t>
  </si>
  <si>
    <t>Cleaning Products</t>
  </si>
  <si>
    <t>525/13.2.9</t>
  </si>
  <si>
    <t>Waste Water 25 Sep 21 - 11 Feb 22</t>
  </si>
  <si>
    <t>525/13.2.10</t>
  </si>
  <si>
    <t>N C Wade</t>
  </si>
  <si>
    <t>Salary Mar 2022</t>
  </si>
  <si>
    <t>Service Charge Jan-Mar 2022</t>
  </si>
  <si>
    <t>Acount remains 201.59 in Credit after Payment - should this be included?</t>
  </si>
  <si>
    <t>Total Budget Remain 4th Q 2021-22</t>
  </si>
  <si>
    <t>.</t>
  </si>
  <si>
    <t>CMacK only entered full sum and had not included VAT element in end Q2 audit.</t>
  </si>
  <si>
    <t>CMacK Last Entry Point</t>
  </si>
  <si>
    <t>Total expenditure Apr - Sept 21</t>
  </si>
  <si>
    <t>Full Year Expenditure to Date</t>
  </si>
  <si>
    <t>Webhosting 29/5/21-28/5/22</t>
  </si>
  <si>
    <t>Total Expenditure Oct 21 - Mar 22</t>
  </si>
  <si>
    <t>Sidlesham Parish Council 2020/2021 Income</t>
  </si>
  <si>
    <t>Sidlesham Parish Council 2021/22 Expenditure</t>
  </si>
  <si>
    <t xml:space="preserve">Sidlesham Parish Council 2021/2022 Bank Reconcilliation </t>
  </si>
  <si>
    <t>TOTAL UNITY TRUST INCOME</t>
  </si>
  <si>
    <t>TOTAL UNITY TRUST OTHER INCOME</t>
  </si>
  <si>
    <t>BANK INTEREST</t>
  </si>
  <si>
    <t>BROUGHT FORWARD</t>
  </si>
  <si>
    <t>UNITY BANK MPF &amp; OTHER INCOME</t>
  </si>
  <si>
    <t>TOTAL INTEREST BARCLAYS BUSINESS SAVER/ BUSINESS PREMIUM (50342432)</t>
  </si>
  <si>
    <t>UNITY BANK INCOME FROM PRECEPT / CDC</t>
  </si>
  <si>
    <t>TRANSFERS FROM UNITY INTO BARCLAYS SPECIAL RESERVE (53332810) &amp; RATE REWARD (53332810)</t>
  </si>
  <si>
    <t>TOTAL  UNITY INCOME FROM PRECEPT</t>
  </si>
  <si>
    <t>TOTAL TRANSFERS TO UNITY FROM BARCLAYS</t>
  </si>
  <si>
    <t>Plus 2021/2022 Receipts</t>
  </si>
  <si>
    <t>Less 2021/2022 Payments</t>
  </si>
  <si>
    <t>2021/2022 Closing Balances</t>
  </si>
  <si>
    <t>BCSR Flying Club 202114</t>
  </si>
  <si>
    <t>Atalanta 202108</t>
  </si>
  <si>
    <t>Clanfield FC 202110</t>
  </si>
  <si>
    <t>Selsey FC 202112</t>
  </si>
  <si>
    <t>Atalanta 202113</t>
  </si>
  <si>
    <t>Clanfield FC 202115</t>
  </si>
  <si>
    <t>Selsey FC 202116</t>
  </si>
  <si>
    <t>Atalanta 202119</t>
  </si>
  <si>
    <t>Atalanta 202120</t>
  </si>
  <si>
    <t>Selsey FC Note 2 202121(b)</t>
  </si>
  <si>
    <t>CDC Payments 202111</t>
  </si>
  <si>
    <t>Selsey FC 202121</t>
  </si>
  <si>
    <t>Clanfield FC 202123</t>
  </si>
  <si>
    <t>Selsey FC 2021217</t>
  </si>
  <si>
    <t>Clanfield FC Note 1 202128</t>
  </si>
  <si>
    <t>Atalanta 202122</t>
  </si>
  <si>
    <t>492/15.1.1</t>
  </si>
  <si>
    <t>496/18.1.1</t>
  </si>
  <si>
    <t>500/17.1.1</t>
  </si>
  <si>
    <t>500/17.1.2</t>
  </si>
  <si>
    <t>500/17.1.3</t>
  </si>
  <si>
    <t>504/12.1.1</t>
  </si>
  <si>
    <t>508/13.1.1</t>
  </si>
  <si>
    <t>508/13.1.2</t>
  </si>
  <si>
    <t>508/13.1.3</t>
  </si>
  <si>
    <t>511/15.1.1</t>
  </si>
  <si>
    <t>511/15.1.2</t>
  </si>
  <si>
    <t>511/15.1.3</t>
  </si>
  <si>
    <t>511/15.1.5</t>
  </si>
  <si>
    <t>515/13.1.1</t>
  </si>
  <si>
    <t>515/13.1.2</t>
  </si>
  <si>
    <t>515/13.1.3</t>
  </si>
  <si>
    <t>515/13.1.4</t>
  </si>
  <si>
    <t>515/13.1.5</t>
  </si>
  <si>
    <t>511/15.1.4</t>
  </si>
  <si>
    <t>517/14.1.1</t>
  </si>
  <si>
    <t>517/14.1.2</t>
  </si>
  <si>
    <t>517/14.1.3</t>
  </si>
  <si>
    <t>Clanfield FC 202117 Note 6</t>
  </si>
  <si>
    <t>518/14.1.4</t>
  </si>
  <si>
    <t>Selsey FC 202118 Note 7</t>
  </si>
  <si>
    <t>Has this been wrongly recorded in the Minutes as £220.00</t>
  </si>
  <si>
    <t>518/14.1.5</t>
  </si>
  <si>
    <t>518/14.1.6</t>
  </si>
  <si>
    <t>518/14.1.7</t>
  </si>
  <si>
    <t>521/15.1.1</t>
  </si>
  <si>
    <t>521/15.1.3</t>
  </si>
  <si>
    <t>521/15.1.4</t>
  </si>
  <si>
    <t>521/15.1.6</t>
  </si>
  <si>
    <t>525/13.1.1</t>
  </si>
  <si>
    <t>Use of MPF Mar 22</t>
  </si>
  <si>
    <t>Has this been wrongly recorded in the Minutes as £175.00?</t>
  </si>
  <si>
    <t>525/13.1.2</t>
  </si>
  <si>
    <t>Sidlesham Parish Council 2021/2022 Bank Reconcilliation **********</t>
  </si>
  <si>
    <t>1 Oct 2021 - 31 Mar 2022</t>
  </si>
  <si>
    <t>Less 2020/21 Payments not presented by 31/3/2021</t>
  </si>
  <si>
    <t>C Mackenzie*</t>
  </si>
  <si>
    <t>No record found in Minutes  (Pink Phys monthly standing order)</t>
  </si>
  <si>
    <t xml:space="preserve">Unity Bank </t>
  </si>
  <si>
    <t>TOTAL INTEREST &amp; PPRECEPT BARCLAYS SPECIAL RESERVE RATE REWARD (53332810)</t>
  </si>
  <si>
    <t>TOTAL INTEREST &amp; PRECEPT BARCLAYS RATE REWARD (33383024)</t>
  </si>
  <si>
    <t>Payments made to H Kennedy of £352.80 on 17/5 and £55.80 on 9/6 total £408.60 equal to invoices £272.40 on 30/4 and £136.20 on 31/3 - Bank 352.80 17/5 + 55.80 14/6 = 408.60</t>
  </si>
  <si>
    <t>Bank payment of £140.54 made 26/7, underpayment of £12.10  made after 30/9/21 - still outstanding 31/5/22</t>
  </si>
  <si>
    <t>Over payment of £27.00 made on 22/9. Repayment made after 30/9/21 - Inv £325.59. Paid £325.59. Overpayment credit £27 10/2/22</t>
  </si>
  <si>
    <t>Bank Statement</t>
  </si>
  <si>
    <t>SPC Barclays Rate Reward</t>
  </si>
  <si>
    <t>SPC Barclays Spec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</si>
</sst>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\-mmm\-yy"/>
    <numFmt numFmtId="165" formatCode="0.00_ ;[Red]\-0.00\ "/>
  </numFmts>
  <fonts count="38" x14ac:knownFonts="1">
    <font>
      <sz val="10"/>
      <name val="Arial"/>
    </font>
    <font>
      <sz val="10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i/>
      <sz val="18"/>
      <name val="Times New Roman"/>
      <family val="1"/>
    </font>
    <font>
      <sz val="1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u/>
      <sz val="14"/>
      <name val="Times New Roman"/>
      <family val="1"/>
    </font>
    <font>
      <b/>
      <u/>
      <sz val="14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name val="Times New Roman"/>
      <family val="1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color rgb="FF9C0006"/>
      <name val="Times New Roman"/>
      <family val="2"/>
      <scheme val="minor"/>
    </font>
    <font>
      <sz val="11"/>
      <color rgb="FF9C6500"/>
      <name val="Times New Roman"/>
      <family val="2"/>
      <scheme val="minor"/>
    </font>
    <font>
      <sz val="11"/>
      <name val="Arial"/>
      <family val="2"/>
      <scheme val="major"/>
    </font>
    <font>
      <b/>
      <sz val="14"/>
      <name val="Arial"/>
      <family val="2"/>
      <scheme val="major"/>
    </font>
    <font>
      <b/>
      <sz val="10"/>
      <name val="Times New Roman"/>
      <family val="1"/>
      <scheme val="minor"/>
    </font>
    <font>
      <sz val="10"/>
      <name val="Times New Roman"/>
      <family val="1"/>
      <scheme val="minor"/>
    </font>
    <font>
      <sz val="16"/>
      <name val="Times New Roman"/>
      <family val="1"/>
      <scheme val="minor"/>
    </font>
    <font>
      <b/>
      <sz val="16"/>
      <name val="Times New Roman"/>
      <family val="1"/>
      <scheme val="minor"/>
    </font>
    <font>
      <sz val="12"/>
      <name val="Times New Roman"/>
      <family val="1"/>
      <scheme val="minor"/>
    </font>
    <font>
      <sz val="11"/>
      <name val="Times New Roman"/>
      <family val="1"/>
      <scheme val="minor"/>
    </font>
    <font>
      <b/>
      <sz val="11"/>
      <name val="Times New Roman"/>
      <family val="1"/>
      <scheme val="minor"/>
    </font>
    <font>
      <sz val="12"/>
      <name val="Arial"/>
      <family val="2"/>
      <scheme val="major"/>
    </font>
    <font>
      <sz val="10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</cellStyleXfs>
  <cellXfs count="588">
    <xf numFmtId="0" fontId="0" fillId="0" borderId="0" xfId="0"/>
    <xf numFmtId="2" fontId="3" fillId="0" borderId="0" xfId="0" applyNumberFormat="1" applyFont="1"/>
    <xf numFmtId="2" fontId="2" fillId="0" borderId="0" xfId="0" applyNumberFormat="1" applyFont="1"/>
    <xf numFmtId="2" fontId="3" fillId="0" borderId="0" xfId="0" applyNumberFormat="1" applyFont="1" applyAlignment="1">
      <alignment vertical="center" textRotation="90" wrapText="1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1" xfId="0" applyNumberFormat="1" applyFont="1" applyBorder="1"/>
    <xf numFmtId="2" fontId="3" fillId="0" borderId="0" xfId="0" applyNumberFormat="1" applyFont="1" applyBorder="1"/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2" fontId="3" fillId="0" borderId="2" xfId="0" applyNumberFormat="1" applyFont="1" applyBorder="1"/>
    <xf numFmtId="2" fontId="3" fillId="0" borderId="2" xfId="0" applyNumberFormat="1" applyFont="1" applyBorder="1" applyAlignment="1">
      <alignment horizontal="right"/>
    </xf>
    <xf numFmtId="2" fontId="2" fillId="0" borderId="3" xfId="0" applyNumberFormat="1" applyFont="1" applyBorder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lef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textRotation="90" wrapText="1"/>
    </xf>
    <xf numFmtId="2" fontId="7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vertical="center" wrapText="1"/>
    </xf>
    <xf numFmtId="2" fontId="7" fillId="0" borderId="2" xfId="0" applyNumberFormat="1" applyFont="1" applyBorder="1"/>
    <xf numFmtId="2" fontId="7" fillId="0" borderId="2" xfId="0" applyNumberFormat="1" applyFont="1" applyFill="1" applyBorder="1"/>
    <xf numFmtId="164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 textRotation="90" wrapText="1"/>
    </xf>
    <xf numFmtId="2" fontId="7" fillId="0" borderId="6" xfId="0" applyNumberFormat="1" applyFont="1" applyBorder="1"/>
    <xf numFmtId="2" fontId="3" fillId="0" borderId="7" xfId="0" applyNumberFormat="1" applyFont="1" applyBorder="1"/>
    <xf numFmtId="2" fontId="3" fillId="0" borderId="6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2" fontId="7" fillId="0" borderId="0" xfId="0" applyNumberFormat="1" applyFont="1" applyFill="1" applyBorder="1"/>
    <xf numFmtId="2" fontId="7" fillId="0" borderId="6" xfId="0" applyNumberFormat="1" applyFont="1" applyFill="1" applyBorder="1"/>
    <xf numFmtId="1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5" fontId="3" fillId="0" borderId="0" xfId="0" applyNumberFormat="1" applyFont="1" applyBorder="1" applyAlignment="1">
      <alignment horizontal="left"/>
    </xf>
    <xf numFmtId="1" fontId="9" fillId="0" borderId="0" xfId="0" applyNumberFormat="1" applyFont="1" applyAlignment="1">
      <alignment horizontal="left"/>
    </xf>
    <xf numFmtId="2" fontId="7" fillId="0" borderId="0" xfId="0" applyNumberFormat="1" applyFont="1"/>
    <xf numFmtId="2" fontId="7" fillId="0" borderId="0" xfId="0" applyNumberFormat="1" applyFont="1" applyBorder="1" applyAlignment="1">
      <alignment horizontal="center" vertical="center" textRotation="90" wrapText="1"/>
    </xf>
    <xf numFmtId="2" fontId="7" fillId="0" borderId="0" xfId="0" applyNumberFormat="1" applyFont="1" applyAlignment="1">
      <alignment vertical="center" textRotation="90" wrapText="1"/>
    </xf>
    <xf numFmtId="2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1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/>
    <xf numFmtId="2" fontId="10" fillId="0" borderId="0" xfId="0" applyNumberFormat="1" applyFont="1"/>
    <xf numFmtId="2" fontId="3" fillId="0" borderId="3" xfId="0" applyNumberFormat="1" applyFont="1" applyBorder="1" applyAlignment="1">
      <alignment horizontal="center" vertical="center" textRotation="90" wrapText="1"/>
    </xf>
    <xf numFmtId="2" fontId="11" fillId="0" borderId="0" xfId="0" applyNumberFormat="1" applyFont="1" applyBorder="1"/>
    <xf numFmtId="2" fontId="9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Continuous" vertical="center" wrapText="1"/>
    </xf>
    <xf numFmtId="2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vertical="center" wrapText="1"/>
    </xf>
    <xf numFmtId="2" fontId="7" fillId="3" borderId="2" xfId="0" applyNumberFormat="1" applyFont="1" applyFill="1" applyBorder="1"/>
    <xf numFmtId="1" fontId="7" fillId="3" borderId="2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right"/>
    </xf>
    <xf numFmtId="2" fontId="7" fillId="3" borderId="2" xfId="0" applyNumberFormat="1" applyFont="1" applyFill="1" applyBorder="1" applyAlignment="1">
      <alignment horizontal="right"/>
    </xf>
    <xf numFmtId="2" fontId="7" fillId="3" borderId="6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textRotation="90" wrapText="1"/>
    </xf>
    <xf numFmtId="2" fontId="7" fillId="2" borderId="6" xfId="0" applyNumberFormat="1" applyFont="1" applyFill="1" applyBorder="1" applyAlignment="1">
      <alignment horizontal="center" vertical="center" textRotation="90" wrapText="1"/>
    </xf>
    <xf numFmtId="2" fontId="7" fillId="2" borderId="6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/>
    <xf numFmtId="1" fontId="7" fillId="2" borderId="2" xfId="0" applyNumberFormat="1" applyFont="1" applyFill="1" applyBorder="1" applyAlignment="1">
      <alignment horizontal="center"/>
    </xf>
    <xf numFmtId="2" fontId="7" fillId="2" borderId="6" xfId="0" applyNumberFormat="1" applyFont="1" applyFill="1" applyBorder="1"/>
    <xf numFmtId="2" fontId="7" fillId="2" borderId="6" xfId="0" applyNumberFormat="1" applyFont="1" applyFill="1" applyBorder="1" applyAlignment="1">
      <alignment wrapText="1"/>
    </xf>
    <xf numFmtId="2" fontId="7" fillId="2" borderId="2" xfId="0" applyNumberFormat="1" applyFont="1" applyFill="1" applyBorder="1" applyAlignment="1">
      <alignment horizontal="right"/>
    </xf>
    <xf numFmtId="2" fontId="7" fillId="2" borderId="6" xfId="0" applyNumberFormat="1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2" fontId="3" fillId="0" borderId="0" xfId="0" applyNumberFormat="1" applyFont="1" applyBorder="1" applyAlignment="1">
      <alignment vertical="center" textRotation="90" wrapText="1"/>
    </xf>
    <xf numFmtId="2" fontId="2" fillId="0" borderId="10" xfId="0" applyNumberFormat="1" applyFont="1" applyBorder="1"/>
    <xf numFmtId="2" fontId="7" fillId="0" borderId="4" xfId="0" applyNumberFormat="1" applyFont="1" applyBorder="1" applyAlignment="1">
      <alignment horizontal="center" vertical="center" textRotation="90" wrapText="1"/>
    </xf>
    <xf numFmtId="2" fontId="7" fillId="0" borderId="11" xfId="0" applyNumberFormat="1" applyFont="1" applyBorder="1" applyAlignment="1">
      <alignment horizontal="center" vertical="center" textRotation="90" wrapText="1"/>
    </xf>
    <xf numFmtId="1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/>
    <xf numFmtId="164" fontId="7" fillId="2" borderId="2" xfId="0" applyNumberFormat="1" applyFont="1" applyFill="1" applyBorder="1" applyAlignment="1">
      <alignment horizontal="center" wrapText="1"/>
    </xf>
    <xf numFmtId="2" fontId="12" fillId="4" borderId="8" xfId="0" applyNumberFormat="1" applyFont="1" applyFill="1" applyBorder="1" applyAlignment="1">
      <alignment vertical="center"/>
    </xf>
    <xf numFmtId="2" fontId="7" fillId="4" borderId="8" xfId="0" applyNumberFormat="1" applyFont="1" applyFill="1" applyBorder="1" applyAlignment="1">
      <alignment horizontal="center" vertical="center" textRotation="90" wrapText="1"/>
    </xf>
    <xf numFmtId="2" fontId="7" fillId="4" borderId="8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textRotation="90" wrapText="1"/>
    </xf>
    <xf numFmtId="2" fontId="7" fillId="4" borderId="12" xfId="0" applyNumberFormat="1" applyFont="1" applyFill="1" applyBorder="1" applyAlignment="1">
      <alignment horizontal="center" vertical="center" textRotation="90" wrapText="1"/>
    </xf>
    <xf numFmtId="2" fontId="7" fillId="2" borderId="0" xfId="0" applyNumberFormat="1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/>
    </xf>
    <xf numFmtId="2" fontId="7" fillId="2" borderId="4" xfId="0" applyNumberFormat="1" applyFont="1" applyFill="1" applyBorder="1"/>
    <xf numFmtId="2" fontId="7" fillId="2" borderId="4" xfId="0" applyNumberFormat="1" applyFont="1" applyFill="1" applyBorder="1" applyAlignment="1">
      <alignment vertical="center" wrapText="1"/>
    </xf>
    <xf numFmtId="2" fontId="7" fillId="2" borderId="7" xfId="0" applyNumberFormat="1" applyFont="1" applyFill="1" applyBorder="1" applyAlignment="1">
      <alignment horizontal="right"/>
    </xf>
    <xf numFmtId="2" fontId="7" fillId="2" borderId="4" xfId="0" applyNumberFormat="1" applyFont="1" applyFill="1" applyBorder="1" applyAlignment="1">
      <alignment horizontal="right"/>
    </xf>
    <xf numFmtId="2" fontId="7" fillId="2" borderId="11" xfId="0" applyNumberFormat="1" applyFont="1" applyFill="1" applyBorder="1" applyAlignment="1">
      <alignment horizontal="right"/>
    </xf>
    <xf numFmtId="43" fontId="7" fillId="0" borderId="2" xfId="0" applyNumberFormat="1" applyFont="1" applyFill="1" applyBorder="1" applyAlignment="1">
      <alignment horizontal="right"/>
    </xf>
    <xf numFmtId="2" fontId="12" fillId="0" borderId="4" xfId="0" applyNumberFormat="1" applyFont="1" applyBorder="1"/>
    <xf numFmtId="164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/>
    <xf numFmtId="2" fontId="7" fillId="0" borderId="12" xfId="0" applyNumberFormat="1" applyFont="1" applyBorder="1"/>
    <xf numFmtId="2" fontId="7" fillId="0" borderId="8" xfId="0" applyNumberFormat="1" applyFont="1" applyFill="1" applyBorder="1"/>
    <xf numFmtId="164" fontId="7" fillId="0" borderId="8" xfId="0" applyNumberFormat="1" applyFont="1" applyFill="1" applyBorder="1" applyAlignment="1">
      <alignment horizontal="center"/>
    </xf>
    <xf numFmtId="2" fontId="7" fillId="0" borderId="12" xfId="0" applyNumberFormat="1" applyFont="1" applyFill="1" applyBorder="1"/>
    <xf numFmtId="164" fontId="7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/>
    <xf numFmtId="2" fontId="3" fillId="0" borderId="2" xfId="0" applyNumberFormat="1" applyFont="1" applyBorder="1" applyAlignment="1">
      <alignment vertical="center" textRotation="90" wrapText="1"/>
    </xf>
    <xf numFmtId="2" fontId="12" fillId="0" borderId="3" xfId="1" applyNumberFormat="1" applyFont="1" applyFill="1" applyBorder="1" applyAlignment="1">
      <alignment horizontal="right" vertical="center" wrapText="1"/>
    </xf>
    <xf numFmtId="2" fontId="7" fillId="0" borderId="3" xfId="0" applyNumberFormat="1" applyFont="1" applyFill="1" applyBorder="1" applyAlignment="1">
      <alignment horizontal="centerContinuous" vertical="center" wrapText="1"/>
    </xf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right"/>
    </xf>
    <xf numFmtId="0" fontId="0" fillId="0" borderId="0" xfId="0" applyBorder="1"/>
    <xf numFmtId="2" fontId="3" fillId="0" borderId="0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horizontal="right"/>
    </xf>
    <xf numFmtId="43" fontId="3" fillId="0" borderId="0" xfId="0" applyNumberFormat="1" applyFont="1" applyBorder="1" applyAlignment="1">
      <alignment horizontal="center" vertical="center" textRotation="90" wrapText="1"/>
    </xf>
    <xf numFmtId="43" fontId="0" fillId="0" borderId="0" xfId="0" applyNumberFormat="1"/>
    <xf numFmtId="43" fontId="3" fillId="0" borderId="2" xfId="0" applyNumberFormat="1" applyFont="1" applyBorder="1" applyAlignment="1">
      <alignment horizontal="right"/>
    </xf>
    <xf numFmtId="43" fontId="3" fillId="0" borderId="0" xfId="0" applyNumberFormat="1" applyFont="1" applyBorder="1"/>
    <xf numFmtId="43" fontId="11" fillId="0" borderId="0" xfId="0" applyNumberFormat="1" applyFont="1" applyBorder="1"/>
    <xf numFmtId="0" fontId="0" fillId="0" borderId="0" xfId="0" applyNumberFormat="1" applyAlignment="1">
      <alignment horizontal="right"/>
    </xf>
    <xf numFmtId="2" fontId="3" fillId="2" borderId="4" xfId="0" applyNumberFormat="1" applyFont="1" applyFill="1" applyBorder="1" applyAlignment="1">
      <alignment vertical="center" textRotation="90" wrapText="1"/>
    </xf>
    <xf numFmtId="43" fontId="12" fillId="0" borderId="3" xfId="1" applyNumberFormat="1" applyFont="1" applyFill="1" applyBorder="1" applyAlignment="1">
      <alignment horizontal="right" vertical="center" wrapText="1"/>
    </xf>
    <xf numFmtId="43" fontId="0" fillId="0" borderId="0" xfId="0" applyNumberFormat="1" applyBorder="1"/>
    <xf numFmtId="43" fontId="3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vertical="center" textRotation="180"/>
    </xf>
    <xf numFmtId="2" fontId="3" fillId="0" borderId="0" xfId="0" applyNumberFormat="1" applyFont="1" applyBorder="1" applyAlignment="1">
      <alignment vertical="center" textRotation="90"/>
    </xf>
    <xf numFmtId="2" fontId="0" fillId="0" borderId="0" xfId="0" applyNumberFormat="1" applyBorder="1"/>
    <xf numFmtId="2" fontId="3" fillId="0" borderId="3" xfId="0" applyNumberFormat="1" applyFont="1" applyBorder="1"/>
    <xf numFmtId="43" fontId="3" fillId="0" borderId="3" xfId="0" applyNumberFormat="1" applyFont="1" applyBorder="1" applyAlignment="1">
      <alignment horizontal="center" vertical="center" textRotation="90" wrapText="1"/>
    </xf>
    <xf numFmtId="43" fontId="3" fillId="0" borderId="3" xfId="0" applyNumberFormat="1" applyFont="1" applyBorder="1"/>
    <xf numFmtId="2" fontId="3" fillId="0" borderId="6" xfId="0" applyNumberFormat="1" applyFont="1" applyBorder="1" applyAlignment="1">
      <alignment vertical="center" textRotation="90" wrapText="1"/>
    </xf>
    <xf numFmtId="43" fontId="3" fillId="0" borderId="2" xfId="0" applyNumberFormat="1" applyFont="1" applyFill="1" applyBorder="1" applyAlignment="1">
      <alignment horizontal="right"/>
    </xf>
    <xf numFmtId="0" fontId="0" fillId="0" borderId="0" xfId="0" applyFill="1" applyBorder="1"/>
    <xf numFmtId="43" fontId="8" fillId="0" borderId="0" xfId="0" applyNumberFormat="1" applyFont="1"/>
    <xf numFmtId="0" fontId="15" fillId="0" borderId="0" xfId="0" applyFont="1"/>
    <xf numFmtId="0" fontId="13" fillId="0" borderId="7" xfId="0" applyNumberFormat="1" applyFont="1" applyBorder="1" applyAlignment="1">
      <alignment horizontal="left"/>
    </xf>
    <xf numFmtId="2" fontId="14" fillId="0" borderId="0" xfId="0" applyNumberFormat="1" applyFont="1" applyBorder="1"/>
    <xf numFmtId="2" fontId="3" fillId="2" borderId="0" xfId="0" applyNumberFormat="1" applyFont="1" applyFill="1" applyBorder="1"/>
    <xf numFmtId="0" fontId="8" fillId="0" borderId="4" xfId="0" applyFont="1" applyBorder="1"/>
    <xf numFmtId="43" fontId="3" fillId="0" borderId="4" xfId="0" applyNumberFormat="1" applyFont="1" applyBorder="1" applyAlignment="1">
      <alignment horizontal="right"/>
    </xf>
    <xf numFmtId="0" fontId="0" fillId="0" borderId="3" xfId="0" applyBorder="1"/>
    <xf numFmtId="2" fontId="3" fillId="0" borderId="3" xfId="0" applyNumberFormat="1" applyFont="1" applyBorder="1" applyAlignment="1">
      <alignment horizontal="center" vertical="center" textRotation="90"/>
    </xf>
    <xf numFmtId="2" fontId="3" fillId="0" borderId="3" xfId="0" applyNumberFormat="1" applyFont="1" applyFill="1" applyBorder="1" applyAlignment="1">
      <alignment horizontal="center" vertical="center" textRotation="90"/>
    </xf>
    <xf numFmtId="1" fontId="3" fillId="0" borderId="0" xfId="0" applyNumberFormat="1" applyFont="1" applyBorder="1"/>
    <xf numFmtId="0" fontId="7" fillId="0" borderId="4" xfId="0" applyNumberFormat="1" applyFont="1" applyBorder="1" applyAlignment="1">
      <alignment horizontal="right" vertical="center" textRotation="90" wrapText="1"/>
    </xf>
    <xf numFmtId="2" fontId="7" fillId="0" borderId="3" xfId="0" applyNumberFormat="1" applyFont="1" applyBorder="1" applyAlignment="1">
      <alignment horizontal="right" vertical="center" textRotation="90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textRotation="90" wrapText="1"/>
    </xf>
    <xf numFmtId="0" fontId="7" fillId="0" borderId="15" xfId="0" applyNumberFormat="1" applyFont="1" applyBorder="1" applyAlignment="1">
      <alignment horizontal="center" vertical="center" textRotation="90" wrapText="1"/>
    </xf>
    <xf numFmtId="0" fontId="7" fillId="2" borderId="3" xfId="0" applyNumberFormat="1" applyFont="1" applyFill="1" applyBorder="1" applyAlignment="1">
      <alignment horizontal="center" vertical="center" textRotation="90" wrapText="1"/>
    </xf>
    <xf numFmtId="0" fontId="19" fillId="4" borderId="3" xfId="0" applyFont="1" applyFill="1" applyBorder="1"/>
    <xf numFmtId="0" fontId="7" fillId="0" borderId="3" xfId="0" applyNumberFormat="1" applyFont="1" applyBorder="1" applyAlignment="1">
      <alignment horizontal="right" vertical="center" textRotation="90" wrapText="1"/>
    </xf>
    <xf numFmtId="2" fontId="7" fillId="0" borderId="3" xfId="0" applyNumberFormat="1" applyFont="1" applyFill="1" applyBorder="1" applyAlignment="1">
      <alignment horizontal="center" vertical="center" textRotation="90" wrapText="1"/>
    </xf>
    <xf numFmtId="0" fontId="7" fillId="0" borderId="13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horizontal="right" vertical="center" textRotation="90" wrapText="1"/>
    </xf>
    <xf numFmtId="2" fontId="7" fillId="0" borderId="15" xfId="0" applyNumberFormat="1" applyFont="1" applyBorder="1" applyAlignment="1">
      <alignment horizontal="center" vertical="center" wrapText="1"/>
    </xf>
    <xf numFmtId="2" fontId="12" fillId="0" borderId="8" xfId="0" applyNumberFormat="1" applyFont="1" applyFill="1" applyBorder="1" applyAlignment="1">
      <alignment horizontal="right" vertical="center" wrapText="1"/>
    </xf>
    <xf numFmtId="2" fontId="12" fillId="0" borderId="3" xfId="0" applyNumberFormat="1" applyFont="1" applyFill="1" applyBorder="1" applyAlignment="1">
      <alignment horizontal="right" vertical="center" wrapText="1"/>
    </xf>
    <xf numFmtId="0" fontId="19" fillId="0" borderId="3" xfId="0" applyNumberFormat="1" applyFont="1" applyFill="1" applyBorder="1"/>
    <xf numFmtId="1" fontId="12" fillId="2" borderId="17" xfId="0" applyNumberFormat="1" applyFont="1" applyFill="1" applyBorder="1"/>
    <xf numFmtId="43" fontId="7" fillId="0" borderId="8" xfId="0" applyNumberFormat="1" applyFont="1" applyBorder="1" applyAlignment="1">
      <alignment horizontal="right"/>
    </xf>
    <xf numFmtId="43" fontId="19" fillId="0" borderId="13" xfId="0" applyNumberFormat="1" applyFont="1" applyBorder="1"/>
    <xf numFmtId="43" fontId="19" fillId="0" borderId="2" xfId="0" applyNumberFormat="1" applyFont="1" applyBorder="1"/>
    <xf numFmtId="43" fontId="7" fillId="0" borderId="13" xfId="0" applyNumberFormat="1" applyFont="1" applyBorder="1" applyAlignment="1">
      <alignment horizontal="center" vertical="center" wrapText="1"/>
    </xf>
    <xf numFmtId="43" fontId="19" fillId="0" borderId="3" xfId="0" applyNumberFormat="1" applyFont="1" applyBorder="1"/>
    <xf numFmtId="43" fontId="12" fillId="0" borderId="3" xfId="0" applyNumberFormat="1" applyFont="1" applyBorder="1" applyAlignment="1">
      <alignment horizontal="center" vertical="center"/>
    </xf>
    <xf numFmtId="165" fontId="7" fillId="2" borderId="12" xfId="0" applyNumberFormat="1" applyFont="1" applyFill="1" applyBorder="1"/>
    <xf numFmtId="4" fontId="7" fillId="2" borderId="3" xfId="0" applyNumberFormat="1" applyFont="1" applyFill="1" applyBorder="1"/>
    <xf numFmtId="2" fontId="12" fillId="0" borderId="2" xfId="0" applyNumberFormat="1" applyFont="1" applyFill="1" applyBorder="1" applyAlignment="1">
      <alignment horizontal="right" vertical="center" wrapText="1"/>
    </xf>
    <xf numFmtId="9" fontId="7" fillId="2" borderId="3" xfId="0" applyNumberFormat="1" applyFont="1" applyFill="1" applyBorder="1"/>
    <xf numFmtId="43" fontId="12" fillId="2" borderId="5" xfId="0" applyNumberFormat="1" applyFont="1" applyFill="1" applyBorder="1"/>
    <xf numFmtId="43" fontId="7" fillId="0" borderId="0" xfId="0" applyNumberFormat="1" applyFont="1" applyFill="1" applyBorder="1"/>
    <xf numFmtId="2" fontId="3" fillId="0" borderId="2" xfId="0" applyNumberFormat="1" applyFont="1" applyFill="1" applyBorder="1" applyAlignment="1">
      <alignment horizontal="center" vertical="center" textRotation="90"/>
    </xf>
    <xf numFmtId="0" fontId="8" fillId="0" borderId="3" xfId="0" applyFont="1" applyBorder="1"/>
    <xf numFmtId="0" fontId="18" fillId="0" borderId="0" xfId="0" applyNumberFormat="1" applyFont="1" applyBorder="1" applyAlignment="1">
      <alignment horizontal="left"/>
    </xf>
    <xf numFmtId="164" fontId="16" fillId="0" borderId="0" xfId="0" applyNumberFormat="1" applyFont="1" applyFill="1" applyBorder="1" applyAlignment="1">
      <alignment horizontal="center" wrapText="1"/>
    </xf>
    <xf numFmtId="1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left" wrapText="1"/>
    </xf>
    <xf numFmtId="43" fontId="16" fillId="0" borderId="0" xfId="0" applyNumberFormat="1" applyFont="1" applyFill="1" applyBorder="1" applyAlignment="1">
      <alignment horizontal="right"/>
    </xf>
    <xf numFmtId="0" fontId="17" fillId="0" borderId="0" xfId="0" applyFont="1" applyBorder="1"/>
    <xf numFmtId="2" fontId="16" fillId="0" borderId="0" xfId="0" applyNumberFormat="1" applyFont="1" applyFill="1" applyBorder="1" applyAlignment="1">
      <alignment vertical="center" textRotation="90"/>
    </xf>
    <xf numFmtId="2" fontId="16" fillId="0" borderId="0" xfId="0" applyNumberFormat="1" applyFont="1" applyFill="1" applyBorder="1"/>
    <xf numFmtId="2" fontId="16" fillId="0" borderId="0" xfId="0" applyNumberFormat="1" applyFont="1" applyFill="1" applyBorder="1" applyAlignment="1">
      <alignment vertical="center" textRotation="90" wrapText="1"/>
    </xf>
    <xf numFmtId="43" fontId="16" fillId="0" borderId="0" xfId="1" applyNumberFormat="1" applyFont="1" applyFill="1" applyBorder="1" applyAlignment="1">
      <alignment horizontal="right"/>
    </xf>
    <xf numFmtId="43" fontId="18" fillId="0" borderId="18" xfId="1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 applyBorder="1" applyAlignment="1">
      <alignment horizontal="left" vertical="center" wrapText="1"/>
    </xf>
    <xf numFmtId="2" fontId="18" fillId="0" borderId="0" xfId="0" applyNumberFormat="1" applyFont="1" applyFill="1" applyBorder="1"/>
    <xf numFmtId="2" fontId="18" fillId="0" borderId="0" xfId="0" applyNumberFormat="1" applyFont="1" applyFill="1" applyBorder="1" applyAlignment="1">
      <alignment horizontal="right" vertical="center"/>
    </xf>
    <xf numFmtId="2" fontId="18" fillId="0" borderId="0" xfId="0" applyNumberFormat="1" applyFont="1" applyFill="1" applyBorder="1" applyAlignment="1">
      <alignment horizontal="right"/>
    </xf>
    <xf numFmtId="43" fontId="18" fillId="0" borderId="19" xfId="1" applyNumberFormat="1" applyFont="1" applyFill="1" applyBorder="1" applyAlignment="1">
      <alignment horizontal="right" vertical="center" wrapText="1"/>
    </xf>
    <xf numFmtId="0" fontId="0" fillId="0" borderId="0" xfId="0" applyFill="1"/>
    <xf numFmtId="2" fontId="2" fillId="0" borderId="20" xfId="0" applyNumberFormat="1" applyFont="1" applyBorder="1"/>
    <xf numFmtId="0" fontId="0" fillId="0" borderId="1" xfId="0" applyBorder="1"/>
    <xf numFmtId="0" fontId="0" fillId="0" borderId="1" xfId="0" applyFill="1" applyBorder="1"/>
    <xf numFmtId="0" fontId="0" fillId="0" borderId="21" xfId="0" applyBorder="1"/>
    <xf numFmtId="0" fontId="2" fillId="0" borderId="22" xfId="0" applyNumberFormat="1" applyFont="1" applyBorder="1" applyAlignment="1">
      <alignment horizontal="left"/>
    </xf>
    <xf numFmtId="0" fontId="0" fillId="0" borderId="23" xfId="0" applyBorder="1"/>
    <xf numFmtId="0" fontId="13" fillId="0" borderId="22" xfId="0" applyNumberFormat="1" applyFont="1" applyBorder="1" applyAlignment="1">
      <alignment horizontal="left"/>
    </xf>
    <xf numFmtId="0" fontId="18" fillId="0" borderId="22" xfId="0" applyNumberFormat="1" applyFont="1" applyBorder="1" applyAlignment="1">
      <alignment horizontal="left"/>
    </xf>
    <xf numFmtId="0" fontId="17" fillId="0" borderId="23" xfId="0" applyFont="1" applyBorder="1"/>
    <xf numFmtId="164" fontId="16" fillId="0" borderId="22" xfId="0" applyNumberFormat="1" applyFont="1" applyFill="1" applyBorder="1" applyAlignment="1">
      <alignment horizontal="center" wrapText="1"/>
    </xf>
    <xf numFmtId="164" fontId="16" fillId="0" borderId="22" xfId="0" applyNumberFormat="1" applyFont="1" applyFill="1" applyBorder="1" applyAlignment="1">
      <alignment horizontal="center"/>
    </xf>
    <xf numFmtId="0" fontId="17" fillId="0" borderId="22" xfId="0" applyFont="1" applyBorder="1"/>
    <xf numFmtId="43" fontId="17" fillId="0" borderId="0" xfId="0" applyNumberFormat="1" applyFont="1" applyBorder="1"/>
    <xf numFmtId="43" fontId="18" fillId="0" borderId="24" xfId="0" applyNumberFormat="1" applyFont="1" applyFill="1" applyBorder="1" applyAlignment="1">
      <alignment horizontal="right"/>
    </xf>
    <xf numFmtId="2" fontId="18" fillId="0" borderId="22" xfId="0" applyNumberFormat="1" applyFont="1" applyFill="1" applyBorder="1"/>
    <xf numFmtId="0" fontId="16" fillId="0" borderId="23" xfId="0" applyNumberFormat="1" applyFont="1" applyFill="1" applyBorder="1" applyAlignment="1">
      <alignment horizontal="center"/>
    </xf>
    <xf numFmtId="0" fontId="0" fillId="0" borderId="22" xfId="0" applyBorder="1"/>
    <xf numFmtId="0" fontId="15" fillId="0" borderId="0" xfId="0" applyFont="1" applyBorder="1"/>
    <xf numFmtId="43" fontId="18" fillId="0" borderId="25" xfId="1" applyNumberFormat="1" applyFont="1" applyFill="1" applyBorder="1" applyAlignment="1">
      <alignment horizontal="right" vertical="center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7" fillId="2" borderId="4" xfId="0" applyNumberFormat="1" applyFont="1" applyFill="1" applyBorder="1" applyAlignment="1">
      <alignment vertical="top"/>
    </xf>
    <xf numFmtId="2" fontId="14" fillId="0" borderId="3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horizontal="left"/>
    </xf>
    <xf numFmtId="2" fontId="7" fillId="0" borderId="8" xfId="0" applyNumberFormat="1" applyFont="1" applyBorder="1" applyAlignment="1">
      <alignment horizontal="center" vertical="center" textRotation="90" wrapText="1"/>
    </xf>
    <xf numFmtId="14" fontId="7" fillId="0" borderId="0" xfId="0" applyNumberFormat="1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right"/>
    </xf>
    <xf numFmtId="14" fontId="7" fillId="0" borderId="13" xfId="0" applyNumberFormat="1" applyFont="1" applyFill="1" applyBorder="1" applyAlignment="1">
      <alignment horizontal="right"/>
    </xf>
    <xf numFmtId="1" fontId="7" fillId="0" borderId="15" xfId="0" applyNumberFormat="1" applyFont="1" applyFill="1" applyBorder="1" applyAlignment="1">
      <alignment horizontal="right"/>
    </xf>
    <xf numFmtId="14" fontId="7" fillId="0" borderId="2" xfId="0" applyNumberFormat="1" applyFont="1" applyFill="1" applyBorder="1" applyAlignment="1">
      <alignment horizontal="right"/>
    </xf>
    <xf numFmtId="43" fontId="7" fillId="0" borderId="0" xfId="0" applyNumberFormat="1" applyFont="1" applyFill="1" applyBorder="1" applyAlignment="1">
      <alignment horizontal="right"/>
    </xf>
    <xf numFmtId="14" fontId="11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 applyAlignment="1">
      <alignment horizontal="right"/>
    </xf>
    <xf numFmtId="43" fontId="11" fillId="0" borderId="0" xfId="0" applyNumberFormat="1" applyFont="1" applyFill="1" applyBorder="1"/>
    <xf numFmtId="2" fontId="7" fillId="0" borderId="5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Border="1" applyAlignment="1"/>
    <xf numFmtId="0" fontId="7" fillId="2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" fontId="7" fillId="0" borderId="3" xfId="0" applyNumberFormat="1" applyFont="1" applyFill="1" applyBorder="1"/>
    <xf numFmtId="9" fontId="7" fillId="0" borderId="3" xfId="0" applyNumberFormat="1" applyFont="1" applyFill="1" applyBorder="1"/>
    <xf numFmtId="43" fontId="7" fillId="0" borderId="3" xfId="0" applyNumberFormat="1" applyFont="1" applyBorder="1" applyAlignment="1">
      <alignment horizontal="right"/>
    </xf>
    <xf numFmtId="2" fontId="12" fillId="0" borderId="8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2" fontId="12" fillId="0" borderId="12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21" fillId="0" borderId="0" xfId="0" applyFont="1" applyBorder="1"/>
    <xf numFmtId="0" fontId="1" fillId="0" borderId="0" xfId="0" applyFont="1"/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/>
    </xf>
    <xf numFmtId="43" fontId="12" fillId="0" borderId="0" xfId="0" applyNumberFormat="1" applyFont="1" applyFill="1" applyBorder="1" applyAlignment="1">
      <alignment horizontal="right"/>
    </xf>
    <xf numFmtId="43" fontId="12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right"/>
    </xf>
    <xf numFmtId="2" fontId="4" fillId="0" borderId="0" xfId="0" applyNumberFormat="1" applyFont="1" applyFill="1" applyBorder="1"/>
    <xf numFmtId="2" fontId="14" fillId="0" borderId="0" xfId="0" applyNumberFormat="1" applyFont="1" applyFill="1" applyBorder="1"/>
    <xf numFmtId="2" fontId="3" fillId="0" borderId="0" xfId="0" applyNumberFormat="1" applyFont="1" applyFill="1" applyBorder="1"/>
    <xf numFmtId="0" fontId="19" fillId="0" borderId="0" xfId="0" applyFont="1" applyFill="1" applyBorder="1"/>
    <xf numFmtId="9" fontId="7" fillId="0" borderId="0" xfId="0" applyNumberFormat="1" applyFont="1" applyFill="1" applyBorder="1"/>
    <xf numFmtId="43" fontId="0" fillId="0" borderId="0" xfId="0" applyNumberFormat="1" applyFill="1" applyBorder="1"/>
    <xf numFmtId="2" fontId="7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43" fontId="12" fillId="0" borderId="0" xfId="0" applyNumberFormat="1" applyFont="1" applyFill="1" applyBorder="1" applyAlignment="1"/>
    <xf numFmtId="0" fontId="15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3" fontId="16" fillId="2" borderId="0" xfId="0" applyNumberFormat="1" applyFont="1" applyFill="1" applyBorder="1" applyAlignment="1">
      <alignment horizontal="right"/>
    </xf>
    <xf numFmtId="43" fontId="16" fillId="2" borderId="0" xfId="1" applyNumberFormat="1" applyFont="1" applyFill="1" applyBorder="1" applyAlignment="1">
      <alignment horizontal="right"/>
    </xf>
    <xf numFmtId="2" fontId="7" fillId="2" borderId="2" xfId="0" applyNumberFormat="1" applyFont="1" applyFill="1" applyBorder="1" applyAlignment="1">
      <alignment horizontal="right" vertical="center"/>
    </xf>
    <xf numFmtId="43" fontId="16" fillId="2" borderId="2" xfId="0" applyNumberFormat="1" applyFont="1" applyFill="1" applyBorder="1" applyAlignment="1">
      <alignment horizontal="right"/>
    </xf>
    <xf numFmtId="1" fontId="3" fillId="0" borderId="0" xfId="0" applyNumberFormat="1" applyFont="1" applyFill="1" applyBorder="1"/>
    <xf numFmtId="2" fontId="0" fillId="0" borderId="0" xfId="0" applyNumberFormat="1"/>
    <xf numFmtId="2" fontId="22" fillId="0" borderId="0" xfId="0" applyNumberFormat="1" applyFont="1" applyBorder="1"/>
    <xf numFmtId="2" fontId="22" fillId="0" borderId="7" xfId="0" applyNumberFormat="1" applyFont="1" applyBorder="1"/>
    <xf numFmtId="2" fontId="23" fillId="0" borderId="4" xfId="0" applyNumberFormat="1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2" fontId="22" fillId="0" borderId="8" xfId="0" applyNumberFormat="1" applyFont="1" applyFill="1" applyBorder="1" applyAlignment="1">
      <alignment horizontal="right" vertical="center" wrapText="1"/>
    </xf>
    <xf numFmtId="2" fontId="22" fillId="0" borderId="3" xfId="0" applyNumberFormat="1" applyFont="1" applyFill="1" applyBorder="1" applyAlignment="1">
      <alignment horizontal="right" vertical="center" wrapText="1"/>
    </xf>
    <xf numFmtId="2" fontId="22" fillId="0" borderId="5" xfId="0" applyNumberFormat="1" applyFont="1" applyFill="1" applyBorder="1" applyAlignment="1">
      <alignment horizontal="right" vertical="center" wrapText="1"/>
    </xf>
    <xf numFmtId="43" fontId="23" fillId="0" borderId="2" xfId="0" applyNumberFormat="1" applyFont="1" applyFill="1" applyBorder="1"/>
    <xf numFmtId="43" fontId="23" fillId="0" borderId="0" xfId="0" applyNumberFormat="1" applyFont="1" applyFill="1" applyBorder="1"/>
    <xf numFmtId="43" fontId="23" fillId="0" borderId="6" xfId="0" applyNumberFormat="1" applyFont="1" applyFill="1" applyBorder="1"/>
    <xf numFmtId="43" fontId="22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" fontId="7" fillId="0" borderId="4" xfId="0" applyNumberFormat="1" applyFont="1" applyFill="1" applyBorder="1" applyAlignment="1">
      <alignment horizontal="right"/>
    </xf>
    <xf numFmtId="43" fontId="23" fillId="0" borderId="3" xfId="0" applyNumberFormat="1" applyFont="1" applyFill="1" applyBorder="1" applyAlignment="1">
      <alignment horizontal="center"/>
    </xf>
    <xf numFmtId="43" fontId="22" fillId="0" borderId="3" xfId="0" applyNumberFormat="1" applyFont="1" applyFill="1" applyBorder="1" applyAlignment="1">
      <alignment horizontal="right"/>
    </xf>
    <xf numFmtId="43" fontId="23" fillId="0" borderId="3" xfId="0" applyNumberFormat="1" applyFont="1" applyFill="1" applyBorder="1"/>
    <xf numFmtId="1" fontId="7" fillId="0" borderId="2" xfId="0" applyNumberFormat="1" applyFont="1" applyFill="1" applyBorder="1" applyAlignment="1">
      <alignment horizontal="right"/>
    </xf>
    <xf numFmtId="14" fontId="7" fillId="0" borderId="15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 vertical="center" wrapText="1"/>
    </xf>
    <xf numFmtId="9" fontId="7" fillId="2" borderId="0" xfId="0" applyNumberFormat="1" applyFont="1" applyFill="1" applyBorder="1"/>
    <xf numFmtId="43" fontId="19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right" vertical="center" textRotation="90" wrapText="1"/>
    </xf>
    <xf numFmtId="43" fontId="7" fillId="0" borderId="0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/>
    <xf numFmtId="2" fontId="12" fillId="0" borderId="15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/>
    <xf numFmtId="1" fontId="4" fillId="0" borderId="3" xfId="0" applyNumberFormat="1" applyFont="1" applyFill="1" applyBorder="1"/>
    <xf numFmtId="2" fontId="7" fillId="0" borderId="3" xfId="0" applyNumberFormat="1" applyFont="1" applyBorder="1"/>
    <xf numFmtId="2" fontId="12" fillId="0" borderId="3" xfId="0" applyNumberFormat="1" applyFont="1" applyBorder="1"/>
    <xf numFmtId="1" fontId="3" fillId="0" borderId="3" xfId="0" applyNumberFormat="1" applyFont="1" applyBorder="1"/>
    <xf numFmtId="2" fontId="12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 wrapText="1"/>
    </xf>
    <xf numFmtId="0" fontId="7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 wrapText="1"/>
    </xf>
    <xf numFmtId="43" fontId="24" fillId="0" borderId="0" xfId="0" applyNumberFormat="1" applyFont="1" applyFill="1" applyBorder="1"/>
    <xf numFmtId="43" fontId="16" fillId="0" borderId="18" xfId="0" applyNumberFormat="1" applyFont="1" applyFill="1" applyBorder="1" applyAlignment="1">
      <alignment horizontal="right"/>
    </xf>
    <xf numFmtId="43" fontId="18" fillId="0" borderId="18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2" fontId="3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2" fontId="7" fillId="0" borderId="3" xfId="0" applyNumberFormat="1" applyFont="1" applyBorder="1" applyAlignment="1">
      <alignment horizontal="center" vertical="center" wrapText="1"/>
    </xf>
    <xf numFmtId="43" fontId="7" fillId="0" borderId="2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22" fillId="0" borderId="12" xfId="0" applyNumberFormat="1" applyFont="1" applyFill="1" applyBorder="1" applyAlignment="1">
      <alignment horizontal="right" vertical="center" wrapText="1"/>
    </xf>
    <xf numFmtId="43" fontId="7" fillId="0" borderId="6" xfId="0" applyNumberFormat="1" applyFont="1" applyFill="1" applyBorder="1"/>
    <xf numFmtId="43" fontId="7" fillId="0" borderId="2" xfId="0" applyNumberFormat="1" applyFont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left"/>
    </xf>
    <xf numFmtId="43" fontId="19" fillId="0" borderId="0" xfId="0" applyNumberFormat="1" applyFont="1" applyBorder="1"/>
    <xf numFmtId="43" fontId="7" fillId="0" borderId="8" xfId="0" applyNumberFormat="1" applyFont="1" applyFill="1" applyBorder="1"/>
    <xf numFmtId="43" fontId="12" fillId="0" borderId="2" xfId="0" applyNumberFormat="1" applyFont="1" applyFill="1" applyBorder="1" applyAlignment="1">
      <alignment horizontal="right"/>
    </xf>
    <xf numFmtId="0" fontId="7" fillId="0" borderId="2" xfId="0" applyNumberFormat="1" applyFont="1" applyFill="1" applyBorder="1"/>
    <xf numFmtId="0" fontId="7" fillId="0" borderId="2" xfId="0" applyNumberFormat="1" applyFont="1" applyBorder="1"/>
    <xf numFmtId="0" fontId="7" fillId="0" borderId="0" xfId="0" applyNumberFormat="1" applyFont="1"/>
    <xf numFmtId="0" fontId="19" fillId="0" borderId="0" xfId="0" applyFont="1"/>
    <xf numFmtId="2" fontId="27" fillId="0" borderId="0" xfId="0" applyNumberFormat="1" applyFont="1" applyFill="1" applyBorder="1" applyAlignment="1">
      <alignment horizontal="right"/>
    </xf>
    <xf numFmtId="14" fontId="27" fillId="0" borderId="0" xfId="0" applyNumberFormat="1" applyFont="1" applyFill="1" applyBorder="1" applyAlignment="1">
      <alignment horizontal="right"/>
    </xf>
    <xf numFmtId="43" fontId="27" fillId="0" borderId="2" xfId="0" applyNumberFormat="1" applyFont="1" applyFill="1" applyBorder="1"/>
    <xf numFmtId="2" fontId="27" fillId="0" borderId="0" xfId="0" applyNumberFormat="1" applyFont="1" applyFill="1" applyBorder="1"/>
    <xf numFmtId="2" fontId="27" fillId="0" borderId="0" xfId="0" applyNumberFormat="1" applyFont="1" applyBorder="1"/>
    <xf numFmtId="0" fontId="27" fillId="0" borderId="0" xfId="0" applyFont="1" applyBorder="1"/>
    <xf numFmtId="0" fontId="27" fillId="0" borderId="0" xfId="0" applyFont="1"/>
    <xf numFmtId="43" fontId="28" fillId="0" borderId="0" xfId="0" applyNumberFormat="1" applyFont="1" applyFill="1" applyBorder="1"/>
    <xf numFmtId="43" fontId="27" fillId="0" borderId="0" xfId="0" applyNumberFormat="1" applyFont="1" applyFill="1" applyBorder="1"/>
    <xf numFmtId="0" fontId="27" fillId="0" borderId="0" xfId="0" applyFont="1" applyFill="1" applyBorder="1"/>
    <xf numFmtId="14" fontId="7" fillId="7" borderId="0" xfId="0" applyNumberFormat="1" applyFont="1" applyFill="1" applyBorder="1" applyAlignment="1">
      <alignment horizontal="right"/>
    </xf>
    <xf numFmtId="1" fontId="7" fillId="7" borderId="2" xfId="0" applyNumberFormat="1" applyFont="1" applyFill="1" applyBorder="1" applyAlignment="1">
      <alignment horizontal="right"/>
    </xf>
    <xf numFmtId="43" fontId="7" fillId="7" borderId="2" xfId="0" applyNumberFormat="1" applyFont="1" applyFill="1" applyBorder="1"/>
    <xf numFmtId="2" fontId="3" fillId="7" borderId="0" xfId="0" applyNumberFormat="1" applyFont="1" applyFill="1" applyBorder="1"/>
    <xf numFmtId="0" fontId="0" fillId="7" borderId="0" xfId="0" applyFill="1" applyBorder="1"/>
    <xf numFmtId="0" fontId="0" fillId="7" borderId="0" xfId="0" applyFill="1"/>
    <xf numFmtId="0" fontId="29" fillId="0" borderId="0" xfId="0" applyNumberFormat="1" applyFont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2" fontId="29" fillId="0" borderId="0" xfId="0" applyNumberFormat="1" applyFont="1" applyBorder="1"/>
    <xf numFmtId="0" fontId="30" fillId="0" borderId="0" xfId="0" applyFont="1" applyBorder="1"/>
    <xf numFmtId="0" fontId="30" fillId="0" borderId="3" xfId="0" applyNumberFormat="1" applyFont="1" applyBorder="1" applyAlignment="1">
      <alignment horizontal="center" vertical="center" textRotation="90" wrapText="1"/>
    </xf>
    <xf numFmtId="0" fontId="30" fillId="0" borderId="15" xfId="0" applyNumberFormat="1" applyFont="1" applyBorder="1" applyAlignment="1">
      <alignment horizontal="center" vertical="center" textRotation="90" wrapText="1"/>
    </xf>
    <xf numFmtId="0" fontId="30" fillId="2" borderId="3" xfId="0" applyNumberFormat="1" applyFont="1" applyFill="1" applyBorder="1" applyAlignment="1">
      <alignment horizontal="center" vertical="center" textRotation="90" wrapText="1"/>
    </xf>
    <xf numFmtId="2" fontId="30" fillId="0" borderId="3" xfId="0" applyNumberFormat="1" applyFont="1" applyBorder="1" applyAlignment="1">
      <alignment horizontal="center" vertical="center" wrapText="1"/>
    </xf>
    <xf numFmtId="2" fontId="30" fillId="0" borderId="5" xfId="0" applyNumberFormat="1" applyFont="1" applyBorder="1" applyAlignment="1">
      <alignment horizontal="center" vertical="center" wrapText="1"/>
    </xf>
    <xf numFmtId="0" fontId="30" fillId="4" borderId="3" xfId="0" applyFont="1" applyFill="1" applyBorder="1"/>
    <xf numFmtId="2" fontId="30" fillId="0" borderId="5" xfId="0" applyNumberFormat="1" applyFont="1" applyBorder="1" applyAlignment="1">
      <alignment horizontal="center" vertical="center" textRotation="90" wrapText="1"/>
    </xf>
    <xf numFmtId="2" fontId="30" fillId="0" borderId="3" xfId="0" applyNumberFormat="1" applyFont="1" applyBorder="1" applyAlignment="1">
      <alignment horizontal="center" vertical="center" textRotation="90" wrapText="1"/>
    </xf>
    <xf numFmtId="2" fontId="30" fillId="0" borderId="3" xfId="0" applyNumberFormat="1" applyFont="1" applyFill="1" applyBorder="1" applyAlignment="1">
      <alignment horizontal="center" vertical="center" textRotation="90" wrapText="1"/>
    </xf>
    <xf numFmtId="2" fontId="30" fillId="0" borderId="8" xfId="0" applyNumberFormat="1" applyFont="1" applyBorder="1" applyAlignment="1">
      <alignment horizontal="center" vertical="center" textRotation="90" wrapText="1"/>
    </xf>
    <xf numFmtId="2" fontId="30" fillId="4" borderId="8" xfId="0" applyNumberFormat="1" applyFont="1" applyFill="1" applyBorder="1" applyAlignment="1">
      <alignment horizontal="center" vertical="center" textRotation="90" wrapText="1"/>
    </xf>
    <xf numFmtId="0" fontId="30" fillId="0" borderId="0" xfId="0" applyNumberFormat="1" applyFont="1"/>
    <xf numFmtId="0" fontId="30" fillId="0" borderId="3" xfId="0" applyNumberFormat="1" applyFont="1" applyFill="1" applyBorder="1"/>
    <xf numFmtId="43" fontId="29" fillId="2" borderId="5" xfId="0" applyNumberFormat="1" applyFont="1" applyFill="1" applyBorder="1"/>
    <xf numFmtId="43" fontId="30" fillId="0" borderId="8" xfId="0" applyNumberFormat="1" applyFont="1" applyBorder="1" applyAlignment="1">
      <alignment horizontal="right"/>
    </xf>
    <xf numFmtId="43" fontId="30" fillId="0" borderId="8" xfId="0" applyNumberFormat="1" applyFont="1" applyFill="1" applyBorder="1" applyAlignment="1">
      <alignment horizontal="right"/>
    </xf>
    <xf numFmtId="43" fontId="30" fillId="2" borderId="8" xfId="0" applyNumberFormat="1" applyFont="1" applyFill="1" applyBorder="1" applyAlignment="1">
      <alignment horizontal="right"/>
    </xf>
    <xf numFmtId="43" fontId="29" fillId="0" borderId="5" xfId="0" applyNumberFormat="1" applyFont="1" applyFill="1" applyBorder="1"/>
    <xf numFmtId="43" fontId="29" fillId="0" borderId="3" xfId="0" applyNumberFormat="1" applyFont="1" applyBorder="1" applyAlignment="1">
      <alignment horizontal="center" vertical="center"/>
    </xf>
    <xf numFmtId="4" fontId="30" fillId="0" borderId="3" xfId="0" applyNumberFormat="1" applyFont="1" applyFill="1" applyBorder="1"/>
    <xf numFmtId="4" fontId="30" fillId="2" borderId="3" xfId="0" applyNumberFormat="1" applyFont="1" applyFill="1" applyBorder="1"/>
    <xf numFmtId="9" fontId="30" fillId="2" borderId="3" xfId="0" applyNumberFormat="1" applyFont="1" applyFill="1" applyBorder="1"/>
    <xf numFmtId="9" fontId="30" fillId="2" borderId="8" xfId="0" applyNumberFormat="1" applyFont="1" applyFill="1" applyBorder="1"/>
    <xf numFmtId="43" fontId="30" fillId="0" borderId="3" xfId="0" applyNumberFormat="1" applyFont="1" applyFill="1" applyBorder="1" applyAlignment="1">
      <alignment horizontal="center"/>
    </xf>
    <xf numFmtId="43" fontId="30" fillId="0" borderId="3" xfId="0" applyNumberFormat="1" applyFont="1" applyFill="1" applyBorder="1"/>
    <xf numFmtId="43" fontId="30" fillId="0" borderId="3" xfId="0" applyNumberFormat="1" applyFont="1" applyFill="1" applyBorder="1" applyAlignment="1">
      <alignment horizontal="right"/>
    </xf>
    <xf numFmtId="43" fontId="30" fillId="0" borderId="3" xfId="0" applyNumberFormat="1" applyFont="1" applyBorder="1"/>
    <xf numFmtId="43" fontId="29" fillId="0" borderId="3" xfId="0" applyNumberFormat="1" applyFont="1" applyFill="1" applyBorder="1"/>
    <xf numFmtId="43" fontId="21" fillId="0" borderId="0" xfId="0" applyNumberFormat="1" applyFont="1" applyFill="1" applyBorder="1"/>
    <xf numFmtId="43" fontId="31" fillId="0" borderId="0" xfId="0" applyNumberFormat="1" applyFont="1" applyBorder="1"/>
    <xf numFmtId="43" fontId="32" fillId="0" borderId="0" xfId="0" applyNumberFormat="1" applyFont="1" applyFill="1" applyBorder="1"/>
    <xf numFmtId="43" fontId="30" fillId="0" borderId="0" xfId="0" applyNumberFormat="1" applyFont="1"/>
    <xf numFmtId="43" fontId="31" fillId="0" borderId="0" xfId="0" applyNumberFormat="1" applyFont="1" applyFill="1" applyBorder="1"/>
    <xf numFmtId="0" fontId="33" fillId="0" borderId="0" xfId="0" applyNumberFormat="1" applyFont="1" applyFill="1" applyBorder="1" applyAlignment="1">
      <alignment horizontal="center" vertical="center" wrapText="1"/>
    </xf>
    <xf numFmtId="2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/>
    <xf numFmtId="0" fontId="30" fillId="0" borderId="0" xfId="0" applyNumberFormat="1" applyFont="1" applyFill="1" applyBorder="1"/>
    <xf numFmtId="0" fontId="33" fillId="0" borderId="0" xfId="0" applyNumberFormat="1" applyFont="1" applyFill="1" applyBorder="1"/>
    <xf numFmtId="43" fontId="33" fillId="0" borderId="0" xfId="0" applyNumberFormat="1" applyFont="1" applyFill="1" applyBorder="1" applyAlignment="1">
      <alignment horizontal="right"/>
    </xf>
    <xf numFmtId="43" fontId="21" fillId="0" borderId="0" xfId="0" applyNumberFormat="1" applyFont="1" applyFill="1" applyBorder="1" applyAlignment="1">
      <alignment horizontal="center" vertical="center"/>
    </xf>
    <xf numFmtId="9" fontId="33" fillId="0" borderId="0" xfId="0" applyNumberFormat="1" applyFont="1" applyFill="1" applyBorder="1"/>
    <xf numFmtId="43" fontId="33" fillId="0" borderId="0" xfId="0" applyNumberFormat="1" applyFont="1" applyFill="1" applyBorder="1" applyAlignment="1">
      <alignment horizontal="center"/>
    </xf>
    <xf numFmtId="43" fontId="33" fillId="0" borderId="0" xfId="0" applyNumberFormat="1" applyFont="1" applyFill="1" applyBorder="1"/>
    <xf numFmtId="43" fontId="30" fillId="0" borderId="0" xfId="0" applyNumberFormat="1" applyFont="1" applyFill="1" applyBorder="1"/>
    <xf numFmtId="2" fontId="30" fillId="0" borderId="3" xfId="0" applyNumberFormat="1" applyFont="1" applyFill="1" applyBorder="1"/>
    <xf numFmtId="0" fontId="30" fillId="0" borderId="3" xfId="0" applyFont="1" applyFill="1" applyBorder="1"/>
    <xf numFmtId="9" fontId="30" fillId="0" borderId="3" xfId="0" applyNumberFormat="1" applyFont="1" applyFill="1" applyBorder="1"/>
    <xf numFmtId="43" fontId="30" fillId="0" borderId="8" xfId="0" applyNumberFormat="1" applyFont="1" applyFill="1" applyBorder="1" applyAlignment="1">
      <alignment horizontal="center"/>
    </xf>
    <xf numFmtId="4" fontId="30" fillId="0" borderId="8" xfId="0" applyNumberFormat="1" applyFont="1" applyFill="1" applyBorder="1"/>
    <xf numFmtId="4" fontId="33" fillId="0" borderId="0" xfId="0" applyNumberFormat="1" applyFont="1" applyFill="1" applyBorder="1"/>
    <xf numFmtId="2" fontId="33" fillId="0" borderId="0" xfId="0" applyNumberFormat="1" applyFont="1" applyFill="1" applyBorder="1"/>
    <xf numFmtId="0" fontId="33" fillId="0" borderId="0" xfId="0" applyFont="1" applyFill="1" applyBorder="1"/>
    <xf numFmtId="43" fontId="35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center"/>
    </xf>
    <xf numFmtId="4" fontId="34" fillId="0" borderId="0" xfId="0" applyNumberFormat="1" applyFont="1" applyFill="1" applyBorder="1"/>
    <xf numFmtId="2" fontId="34" fillId="0" borderId="0" xfId="0" applyNumberFormat="1" applyFont="1" applyFill="1" applyBorder="1"/>
    <xf numFmtId="0" fontId="34" fillId="0" borderId="0" xfId="0" applyFont="1" applyFill="1" applyBorder="1"/>
    <xf numFmtId="43" fontId="21" fillId="0" borderId="0" xfId="0" applyNumberFormat="1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NumberFormat="1" applyFont="1" applyFill="1"/>
    <xf numFmtId="0" fontId="30" fillId="0" borderId="0" xfId="0" applyFont="1"/>
    <xf numFmtId="0" fontId="25" fillId="5" borderId="0" xfId="2" applyNumberFormat="1" applyBorder="1" applyAlignment="1">
      <alignment horizontal="right"/>
    </xf>
    <xf numFmtId="14" fontId="26" fillId="6" borderId="0" xfId="3" applyNumberFormat="1" applyBorder="1" applyAlignment="1">
      <alignment horizontal="right"/>
    </xf>
    <xf numFmtId="43" fontId="7" fillId="0" borderId="3" xfId="0" applyNumberFormat="1" applyFont="1" applyFill="1" applyBorder="1" applyAlignment="1">
      <alignment horizontal="right"/>
    </xf>
    <xf numFmtId="2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right"/>
    </xf>
    <xf numFmtId="43" fontId="19" fillId="0" borderId="8" xfId="0" applyNumberFormat="1" applyFont="1" applyBorder="1"/>
    <xf numFmtId="43" fontId="7" fillId="0" borderId="12" xfId="0" applyNumberFormat="1" applyFont="1" applyFill="1" applyBorder="1"/>
    <xf numFmtId="43" fontId="7" fillId="0" borderId="3" xfId="0" applyNumberFormat="1" applyFont="1" applyFill="1" applyBorder="1"/>
    <xf numFmtId="14" fontId="7" fillId="0" borderId="9" xfId="0" applyNumberFormat="1" applyFont="1" applyFill="1" applyBorder="1" applyAlignment="1">
      <alignment horizontal="right"/>
    </xf>
    <xf numFmtId="43" fontId="7" fillId="0" borderId="9" xfId="0" applyNumberFormat="1" applyFont="1" applyFill="1" applyBorder="1" applyAlignment="1">
      <alignment horizontal="right"/>
    </xf>
    <xf numFmtId="43" fontId="7" fillId="0" borderId="9" xfId="0" applyNumberFormat="1" applyFont="1" applyFill="1" applyBorder="1"/>
    <xf numFmtId="43" fontId="12" fillId="0" borderId="3" xfId="0" applyNumberFormat="1" applyFont="1" applyFill="1" applyBorder="1" applyAlignment="1">
      <alignment horizontal="right"/>
    </xf>
    <xf numFmtId="4" fontId="30" fillId="7" borderId="3" xfId="0" applyNumberFormat="1" applyFont="1" applyFill="1" applyBorder="1"/>
    <xf numFmtId="2" fontId="30" fillId="7" borderId="3" xfId="0" applyNumberFormat="1" applyFont="1" applyFill="1" applyBorder="1"/>
    <xf numFmtId="0" fontId="30" fillId="7" borderId="3" xfId="0" applyFont="1" applyFill="1" applyBorder="1"/>
    <xf numFmtId="14" fontId="23" fillId="0" borderId="0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>
      <alignment horizontal="right"/>
    </xf>
    <xf numFmtId="43" fontId="23" fillId="0" borderId="4" xfId="0" applyNumberFormat="1" applyFont="1" applyFill="1" applyBorder="1"/>
    <xf numFmtId="43" fontId="29" fillId="0" borderId="5" xfId="0" applyNumberFormat="1" applyFont="1" applyFill="1" applyBorder="1" applyAlignment="1">
      <alignment horizontal="center"/>
    </xf>
    <xf numFmtId="0" fontId="1" fillId="0" borderId="0" xfId="0" applyFont="1" applyFill="1" applyBorder="1"/>
    <xf numFmtId="43" fontId="30" fillId="7" borderId="3" xfId="0" applyNumberFormat="1" applyFont="1" applyFill="1" applyBorder="1" applyAlignment="1">
      <alignment horizontal="center"/>
    </xf>
    <xf numFmtId="0" fontId="0" fillId="7" borderId="0" xfId="0" applyNumberFormat="1" applyFill="1" applyAlignment="1">
      <alignment horizontal="right"/>
    </xf>
    <xf numFmtId="2" fontId="36" fillId="0" borderId="0" xfId="0" applyNumberFormat="1" applyFont="1" applyFill="1" applyBorder="1" applyAlignment="1">
      <alignment horizontal="right"/>
    </xf>
    <xf numFmtId="2" fontId="36" fillId="7" borderId="0" xfId="0" applyNumberFormat="1" applyFont="1" applyFill="1" applyBorder="1" applyAlignment="1">
      <alignment horizontal="right"/>
    </xf>
    <xf numFmtId="14" fontId="36" fillId="0" borderId="0" xfId="0" applyNumberFormat="1" applyFont="1" applyFill="1" applyBorder="1" applyAlignment="1">
      <alignment horizontal="right"/>
    </xf>
    <xf numFmtId="1" fontId="36" fillId="0" borderId="2" xfId="0" applyNumberFormat="1" applyFont="1" applyFill="1" applyBorder="1" applyAlignment="1">
      <alignment horizontal="right"/>
    </xf>
    <xf numFmtId="43" fontId="36" fillId="0" borderId="2" xfId="0" applyNumberFormat="1" applyFont="1" applyFill="1" applyBorder="1"/>
    <xf numFmtId="2" fontId="23" fillId="0" borderId="0" xfId="0" applyNumberFormat="1" applyFont="1" applyFill="1" applyBorder="1"/>
    <xf numFmtId="2" fontId="1" fillId="0" borderId="0" xfId="0" applyNumberFormat="1" applyFont="1" applyFill="1" applyBorder="1"/>
    <xf numFmtId="2" fontId="23" fillId="7" borderId="0" xfId="0" applyNumberFormat="1" applyFont="1" applyFill="1" applyBorder="1"/>
    <xf numFmtId="2" fontId="37" fillId="0" borderId="0" xfId="0" applyNumberFormat="1" applyFont="1" applyFill="1" applyBorder="1"/>
    <xf numFmtId="2" fontId="23" fillId="4" borderId="8" xfId="0" applyNumberFormat="1" applyFont="1" applyFill="1" applyBorder="1" applyAlignment="1">
      <alignment horizontal="center" vertical="center" textRotation="90" wrapText="1"/>
    </xf>
    <xf numFmtId="2" fontId="23" fillId="0" borderId="2" xfId="0" applyNumberFormat="1" applyFont="1" applyBorder="1"/>
    <xf numFmtId="2" fontId="23" fillId="0" borderId="4" xfId="0" applyNumberFormat="1" applyFont="1" applyFill="1" applyBorder="1"/>
    <xf numFmtId="2" fontId="23" fillId="0" borderId="11" xfId="0" applyNumberFormat="1" applyFont="1" applyFill="1" applyBorder="1"/>
    <xf numFmtId="2" fontId="23" fillId="0" borderId="8" xfId="0" applyNumberFormat="1" applyFont="1" applyBorder="1"/>
    <xf numFmtId="2" fontId="23" fillId="0" borderId="12" xfId="0" applyNumberFormat="1" applyFont="1" applyBorder="1"/>
    <xf numFmtId="2" fontId="23" fillId="0" borderId="6" xfId="0" applyNumberFormat="1" applyFont="1" applyBorder="1"/>
    <xf numFmtId="2" fontId="23" fillId="0" borderId="4" xfId="0" applyNumberFormat="1" applyFont="1" applyBorder="1"/>
    <xf numFmtId="2" fontId="23" fillId="0" borderId="8" xfId="0" applyNumberFormat="1" applyFont="1" applyFill="1" applyBorder="1"/>
    <xf numFmtId="2" fontId="23" fillId="0" borderId="12" xfId="0" applyNumberFormat="1" applyFont="1" applyFill="1" applyBorder="1"/>
    <xf numFmtId="2" fontId="23" fillId="0" borderId="2" xfId="0" applyNumberFormat="1" applyFont="1" applyFill="1" applyBorder="1"/>
    <xf numFmtId="2" fontId="23" fillId="0" borderId="6" xfId="0" applyNumberFormat="1" applyFont="1" applyFill="1" applyBorder="1"/>
    <xf numFmtId="2" fontId="23" fillId="0" borderId="0" xfId="0" applyNumberFormat="1" applyFont="1"/>
    <xf numFmtId="2" fontId="7" fillId="0" borderId="4" xfId="0" applyNumberFormat="1" applyFont="1" applyBorder="1"/>
    <xf numFmtId="2" fontId="23" fillId="4" borderId="9" xfId="0" applyNumberFormat="1" applyFont="1" applyFill="1" applyBorder="1" applyAlignment="1">
      <alignment horizontal="center" vertical="center" textRotation="90" wrapText="1"/>
    </xf>
    <xf numFmtId="2" fontId="23" fillId="4" borderId="12" xfId="0" applyNumberFormat="1" applyFont="1" applyFill="1" applyBorder="1" applyAlignment="1">
      <alignment horizontal="center" vertical="center" textRotation="90" wrapText="1"/>
    </xf>
    <xf numFmtId="2" fontId="23" fillId="0" borderId="2" xfId="0" applyNumberFormat="1" applyFont="1" applyBorder="1" applyAlignment="1">
      <alignment horizontal="centerContinuous" vertical="center" wrapText="1"/>
    </xf>
    <xf numFmtId="2" fontId="23" fillId="0" borderId="0" xfId="0" applyNumberFormat="1" applyFont="1" applyBorder="1" applyAlignment="1">
      <alignment horizontal="right"/>
    </xf>
    <xf numFmtId="2" fontId="23" fillId="0" borderId="2" xfId="0" applyNumberFormat="1" applyFont="1" applyBorder="1" applyAlignment="1">
      <alignment horizontal="right"/>
    </xf>
    <xf numFmtId="43" fontId="23" fillId="0" borderId="2" xfId="0" applyNumberFormat="1" applyFont="1" applyFill="1" applyBorder="1" applyAlignment="1">
      <alignment horizontal="right"/>
    </xf>
    <xf numFmtId="2" fontId="23" fillId="0" borderId="2" xfId="0" applyNumberFormat="1" applyFont="1" applyBorder="1" applyAlignment="1">
      <alignment vertical="center" textRotation="90" wrapText="1"/>
    </xf>
    <xf numFmtId="2" fontId="23" fillId="0" borderId="2" xfId="0" applyNumberFormat="1" applyFont="1" applyBorder="1" applyAlignment="1">
      <alignment horizontal="right" vertical="center" wrapText="1"/>
    </xf>
    <xf numFmtId="43" fontId="23" fillId="0" borderId="0" xfId="0" applyNumberFormat="1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right"/>
    </xf>
    <xf numFmtId="43" fontId="22" fillId="0" borderId="4" xfId="0" applyNumberFormat="1" applyFont="1" applyFill="1" applyBorder="1" applyAlignment="1">
      <alignment horizontal="right"/>
    </xf>
    <xf numFmtId="2" fontId="23" fillId="0" borderId="12" xfId="0" applyNumberFormat="1" applyFont="1" applyBorder="1" applyAlignment="1">
      <alignment horizontal="right"/>
    </xf>
    <xf numFmtId="2" fontId="23" fillId="0" borderId="6" xfId="0" applyNumberFormat="1" applyFont="1" applyBorder="1" applyAlignment="1">
      <alignment horizontal="right"/>
    </xf>
    <xf numFmtId="2" fontId="23" fillId="0" borderId="11" xfId="0" applyNumberFormat="1" applyFont="1" applyBorder="1"/>
    <xf numFmtId="2" fontId="22" fillId="0" borderId="4" xfId="0" applyNumberFormat="1" applyFont="1" applyBorder="1"/>
    <xf numFmtId="2" fontId="23" fillId="0" borderId="14" xfId="0" applyNumberFormat="1" applyFont="1" applyFill="1" applyBorder="1"/>
    <xf numFmtId="2" fontId="22" fillId="0" borderId="11" xfId="0" applyNumberFormat="1" applyFont="1" applyBorder="1"/>
    <xf numFmtId="2" fontId="23" fillId="0" borderId="12" xfId="0" applyNumberFormat="1" applyFont="1" applyFill="1" applyBorder="1" applyAlignment="1">
      <alignment horizontal="right"/>
    </xf>
    <xf numFmtId="2" fontId="23" fillId="0" borderId="6" xfId="0" applyNumberFormat="1" applyFont="1" applyFill="1" applyBorder="1" applyAlignment="1">
      <alignment horizontal="right"/>
    </xf>
    <xf numFmtId="1" fontId="23" fillId="0" borderId="4" xfId="0" applyNumberFormat="1" applyFont="1" applyBorder="1" applyAlignment="1">
      <alignment horizontal="center"/>
    </xf>
    <xf numFmtId="2" fontId="3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43" fontId="12" fillId="0" borderId="3" xfId="0" applyNumberFormat="1" applyFont="1" applyFill="1" applyBorder="1" applyAlignment="1">
      <alignment horizontal="right" vertical="center"/>
    </xf>
    <xf numFmtId="43" fontId="23" fillId="0" borderId="6" xfId="0" applyNumberFormat="1" applyFont="1" applyFill="1" applyBorder="1" applyAlignment="1">
      <alignment horizontal="right"/>
    </xf>
    <xf numFmtId="2" fontId="7" fillId="0" borderId="15" xfId="0" applyNumberFormat="1" applyFont="1" applyBorder="1"/>
    <xf numFmtId="43" fontId="4" fillId="3" borderId="0" xfId="0" applyNumberFormat="1" applyFont="1" applyFill="1" applyBorder="1" applyAlignment="1">
      <alignment horizontal="right"/>
    </xf>
    <xf numFmtId="43" fontId="12" fillId="2" borderId="3" xfId="0" applyNumberFormat="1" applyFont="1" applyFill="1" applyBorder="1" applyAlignment="1">
      <alignment horizontal="right" vertical="center"/>
    </xf>
    <xf numFmtId="2" fontId="12" fillId="2" borderId="3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/>
    </xf>
    <xf numFmtId="2" fontId="23" fillId="0" borderId="0" xfId="0" applyNumberFormat="1" applyFont="1" applyBorder="1"/>
    <xf numFmtId="2" fontId="12" fillId="0" borderId="0" xfId="0" applyNumberFormat="1" applyFont="1" applyFill="1" applyBorder="1"/>
    <xf numFmtId="164" fontId="7" fillId="0" borderId="3" xfId="0" applyNumberFormat="1" applyFont="1" applyFill="1" applyBorder="1" applyAlignment="1">
      <alignment horizontal="center"/>
    </xf>
    <xf numFmtId="2" fontId="23" fillId="0" borderId="3" xfId="0" applyNumberFormat="1" applyFont="1" applyFill="1" applyBorder="1" applyAlignment="1">
      <alignment horizontal="right"/>
    </xf>
    <xf numFmtId="2" fontId="23" fillId="0" borderId="3" xfId="0" applyNumberFormat="1" applyFont="1" applyFill="1" applyBorder="1"/>
    <xf numFmtId="2" fontId="23" fillId="0" borderId="3" xfId="0" applyNumberFormat="1" applyFont="1" applyBorder="1"/>
    <xf numFmtId="2" fontId="12" fillId="0" borderId="3" xfId="0" applyNumberFormat="1" applyFont="1" applyFill="1" applyBorder="1"/>
    <xf numFmtId="2" fontId="23" fillId="4" borderId="0" xfId="0" applyNumberFormat="1" applyFont="1" applyFill="1" applyBorder="1" applyAlignment="1">
      <alignment horizontal="right"/>
    </xf>
    <xf numFmtId="2" fontId="23" fillId="4" borderId="0" xfId="0" applyNumberFormat="1" applyFont="1" applyFill="1" applyBorder="1"/>
    <xf numFmtId="2" fontId="12" fillId="4" borderId="0" xfId="0" applyNumberFormat="1" applyFont="1" applyFill="1" applyBorder="1"/>
    <xf numFmtId="43" fontId="22" fillId="4" borderId="0" xfId="0" applyNumberFormat="1" applyFont="1" applyFill="1" applyBorder="1" applyAlignment="1">
      <alignment horizontal="right"/>
    </xf>
    <xf numFmtId="1" fontId="23" fillId="0" borderId="3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2" fontId="12" fillId="0" borderId="15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43" fontId="12" fillId="0" borderId="8" xfId="0" applyNumberFormat="1" applyFont="1" applyFill="1" applyBorder="1" applyAlignment="1">
      <alignment horizontal="right" vertical="center"/>
    </xf>
    <xf numFmtId="2" fontId="3" fillId="0" borderId="8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2" fontId="7" fillId="0" borderId="11" xfId="0" applyNumberFormat="1" applyFont="1" applyBorder="1"/>
    <xf numFmtId="164" fontId="7" fillId="0" borderId="11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right"/>
    </xf>
    <xf numFmtId="43" fontId="12" fillId="0" borderId="4" xfId="0" applyNumberFormat="1" applyFont="1" applyFill="1" applyBorder="1" applyAlignment="1">
      <alignment horizontal="right" vertical="center"/>
    </xf>
    <xf numFmtId="2" fontId="23" fillId="0" borderId="8" xfId="0" applyNumberFormat="1" applyFont="1" applyBorder="1" applyAlignment="1">
      <alignment horizontal="right"/>
    </xf>
    <xf numFmtId="43" fontId="23" fillId="0" borderId="8" xfId="0" applyNumberFormat="1" applyFont="1" applyFill="1" applyBorder="1" applyAlignment="1">
      <alignment horizontal="right"/>
    </xf>
    <xf numFmtId="43" fontId="23" fillId="0" borderId="4" xfId="0" applyNumberFormat="1" applyFont="1" applyFill="1" applyBorder="1" applyAlignment="1">
      <alignment horizontal="right"/>
    </xf>
    <xf numFmtId="2" fontId="7" fillId="0" borderId="11" xfId="0" applyNumberFormat="1" applyFont="1" applyFill="1" applyBorder="1"/>
    <xf numFmtId="43" fontId="7" fillId="4" borderId="7" xfId="0" applyNumberFormat="1" applyFont="1" applyFill="1" applyBorder="1" applyAlignment="1">
      <alignment horizontal="right"/>
    </xf>
    <xf numFmtId="2" fontId="7" fillId="0" borderId="7" xfId="0" applyNumberFormat="1" applyFont="1" applyBorder="1"/>
    <xf numFmtId="2" fontId="12" fillId="4" borderId="7" xfId="0" applyNumberFormat="1" applyFont="1" applyFill="1" applyBorder="1" applyAlignment="1">
      <alignment horizontal="left"/>
    </xf>
    <xf numFmtId="2" fontId="7" fillId="4" borderId="7" xfId="0" applyNumberFormat="1" applyFont="1" applyFill="1" applyBorder="1" applyAlignment="1">
      <alignment horizontal="left" wrapText="1"/>
    </xf>
    <xf numFmtId="2" fontId="23" fillId="4" borderId="7" xfId="0" applyNumberFormat="1" applyFont="1" applyFill="1" applyBorder="1" applyAlignment="1">
      <alignment horizontal="center" vertical="center" textRotation="90" wrapText="1"/>
    </xf>
    <xf numFmtId="2" fontId="23" fillId="4" borderId="7" xfId="0" applyNumberFormat="1" applyFont="1" applyFill="1" applyBorder="1"/>
    <xf numFmtId="43" fontId="36" fillId="0" borderId="6" xfId="0" applyNumberFormat="1" applyFont="1" applyFill="1" applyBorder="1"/>
    <xf numFmtId="14" fontId="36" fillId="0" borderId="4" xfId="0" applyNumberFormat="1" applyFont="1" applyFill="1" applyBorder="1" applyAlignment="1">
      <alignment horizontal="right"/>
    </xf>
    <xf numFmtId="43" fontId="36" fillId="0" borderId="4" xfId="0" applyNumberFormat="1" applyFont="1" applyFill="1" applyBorder="1"/>
    <xf numFmtId="14" fontId="36" fillId="0" borderId="6" xfId="0" applyNumberFormat="1" applyFont="1" applyFill="1" applyBorder="1" applyAlignment="1">
      <alignment horizontal="right"/>
    </xf>
    <xf numFmtId="2" fontId="36" fillId="0" borderId="2" xfId="0" applyNumberFormat="1" applyFont="1" applyFill="1" applyBorder="1" applyAlignment="1">
      <alignment horizontal="right"/>
    </xf>
    <xf numFmtId="0" fontId="25" fillId="5" borderId="2" xfId="2" applyNumberFormat="1" applyBorder="1"/>
    <xf numFmtId="0" fontId="7" fillId="0" borderId="2" xfId="0" applyNumberFormat="1" applyFont="1" applyFill="1" applyBorder="1" applyAlignment="1">
      <alignment horizontal="left"/>
    </xf>
    <xf numFmtId="0" fontId="25" fillId="5" borderId="0" xfId="2" applyNumberFormat="1"/>
    <xf numFmtId="43" fontId="1" fillId="0" borderId="0" xfId="0" applyNumberFormat="1" applyFont="1"/>
    <xf numFmtId="2" fontId="7" fillId="3" borderId="0" xfId="0" applyNumberFormat="1" applyFont="1" applyFill="1" applyBorder="1"/>
    <xf numFmtId="43" fontId="7" fillId="4" borderId="2" xfId="0" applyNumberFormat="1" applyFont="1" applyFill="1" applyBorder="1"/>
    <xf numFmtId="43" fontId="30" fillId="4" borderId="3" xfId="0" applyNumberFormat="1" applyFont="1" applyFill="1" applyBorder="1" applyAlignment="1">
      <alignment horizontal="center"/>
    </xf>
    <xf numFmtId="43" fontId="0" fillId="0" borderId="0" xfId="0" applyNumberFormat="1" applyFill="1"/>
    <xf numFmtId="14" fontId="7" fillId="4" borderId="0" xfId="0" applyNumberFormat="1" applyFont="1" applyFill="1" applyBorder="1" applyAlignment="1">
      <alignment horizontal="right"/>
    </xf>
    <xf numFmtId="1" fontId="7" fillId="4" borderId="2" xfId="0" applyNumberFormat="1" applyFont="1" applyFill="1" applyBorder="1" applyAlignment="1">
      <alignment horizontal="right"/>
    </xf>
    <xf numFmtId="43" fontId="7" fillId="4" borderId="0" xfId="0" applyNumberFormat="1" applyFont="1" applyFill="1" applyBorder="1" applyAlignment="1">
      <alignment horizontal="right"/>
    </xf>
    <xf numFmtId="43" fontId="7" fillId="4" borderId="0" xfId="0" applyNumberFormat="1" applyFont="1" applyFill="1" applyBorder="1"/>
    <xf numFmtId="2" fontId="30" fillId="4" borderId="3" xfId="0" applyNumberFormat="1" applyFont="1" applyFill="1" applyBorder="1"/>
    <xf numFmtId="9" fontId="30" fillId="4" borderId="3" xfId="0" applyNumberFormat="1" applyFont="1" applyFill="1" applyBorder="1"/>
    <xf numFmtId="2" fontId="3" fillId="4" borderId="0" xfId="0" applyNumberFormat="1" applyFont="1" applyFill="1" applyBorder="1"/>
    <xf numFmtId="2" fontId="11" fillId="4" borderId="0" xfId="0" applyNumberFormat="1" applyFont="1" applyFill="1" applyBorder="1"/>
    <xf numFmtId="0" fontId="0" fillId="4" borderId="0" xfId="0" applyFill="1" applyBorder="1"/>
    <xf numFmtId="0" fontId="0" fillId="4" borderId="0" xfId="0" applyFill="1"/>
    <xf numFmtId="43" fontId="36" fillId="0" borderId="2" xfId="0" applyNumberFormat="1" applyFont="1" applyFill="1" applyBorder="1" applyAlignment="1"/>
    <xf numFmtId="2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2" fontId="12" fillId="0" borderId="0" xfId="0" applyNumberFormat="1" applyFont="1" applyBorder="1" applyAlignment="1">
      <alignment horizontal="right" vertical="center"/>
    </xf>
    <xf numFmtId="2" fontId="12" fillId="0" borderId="6" xfId="0" applyNumberFormat="1" applyFont="1" applyBorder="1" applyAlignment="1">
      <alignment horizontal="right" vertical="center"/>
    </xf>
    <xf numFmtId="2" fontId="12" fillId="0" borderId="3" xfId="0" applyNumberFormat="1" applyFont="1" applyBorder="1" applyAlignment="1">
      <alignment horizontal="right" vertical="center"/>
    </xf>
    <xf numFmtId="2" fontId="12" fillId="0" borderId="14" xfId="0" applyNumberFormat="1" applyFont="1" applyBorder="1" applyAlignment="1">
      <alignment horizontal="right" vertical="center"/>
    </xf>
    <xf numFmtId="2" fontId="12" fillId="0" borderId="11" xfId="0" applyNumberFormat="1" applyFont="1" applyBorder="1" applyAlignment="1">
      <alignment horizontal="right" vertical="center"/>
    </xf>
    <xf numFmtId="2" fontId="12" fillId="2" borderId="10" xfId="0" applyNumberFormat="1" applyFont="1" applyFill="1" applyBorder="1" applyAlignment="1">
      <alignment horizontal="right" vertical="center"/>
    </xf>
    <xf numFmtId="2" fontId="12" fillId="2" borderId="5" xfId="0" applyNumberFormat="1" applyFont="1" applyFill="1" applyBorder="1" applyAlignment="1">
      <alignment horizontal="right" vertical="center"/>
    </xf>
    <xf numFmtId="2" fontId="12" fillId="0" borderId="7" xfId="0" applyNumberFormat="1" applyFont="1" applyBorder="1" applyAlignment="1">
      <alignment horizontal="right" vertical="center"/>
    </xf>
    <xf numFmtId="2" fontId="12" fillId="0" borderId="3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left" vertical="center"/>
    </xf>
    <xf numFmtId="2" fontId="12" fillId="4" borderId="7" xfId="0" applyNumberFormat="1" applyFont="1" applyFill="1" applyBorder="1" applyAlignment="1">
      <alignment horizontal="left" vertical="center"/>
    </xf>
    <xf numFmtId="2" fontId="12" fillId="0" borderId="14" xfId="0" applyNumberFormat="1" applyFont="1" applyFill="1" applyBorder="1" applyAlignment="1">
      <alignment horizontal="right" vertical="center"/>
    </xf>
    <xf numFmtId="2" fontId="12" fillId="0" borderId="7" xfId="0" applyNumberFormat="1" applyFont="1" applyFill="1" applyBorder="1" applyAlignment="1">
      <alignment horizontal="right" vertical="center"/>
    </xf>
    <xf numFmtId="2" fontId="12" fillId="0" borderId="11" xfId="0" applyNumberFormat="1" applyFont="1" applyFill="1" applyBorder="1" applyAlignment="1">
      <alignment horizontal="right" vertical="center"/>
    </xf>
    <xf numFmtId="43" fontId="7" fillId="0" borderId="14" xfId="0" applyNumberFormat="1" applyFont="1" applyFill="1" applyBorder="1" applyAlignment="1">
      <alignment horizontal="center"/>
    </xf>
    <xf numFmtId="43" fontId="7" fillId="0" borderId="11" xfId="0" applyNumberFormat="1" applyFont="1" applyFill="1" applyBorder="1" applyAlignment="1">
      <alignment horizontal="center"/>
    </xf>
    <xf numFmtId="43" fontId="7" fillId="0" borderId="10" xfId="0" applyNumberFormat="1" applyFont="1" applyFill="1" applyBorder="1" applyAlignment="1">
      <alignment horizontal="center"/>
    </xf>
    <xf numFmtId="43" fontId="7" fillId="0" borderId="5" xfId="0" applyNumberFormat="1" applyFont="1" applyFill="1" applyBorder="1" applyAlignment="1">
      <alignment horizontal="center"/>
    </xf>
    <xf numFmtId="2" fontId="30" fillId="0" borderId="10" xfId="0" applyNumberFormat="1" applyFont="1" applyBorder="1" applyAlignment="1">
      <alignment horizontal="center" vertical="center" wrapText="1"/>
    </xf>
    <xf numFmtId="2" fontId="30" fillId="0" borderId="16" xfId="0" applyNumberFormat="1" applyFont="1" applyBorder="1" applyAlignment="1">
      <alignment horizontal="center" vertical="center" wrapText="1"/>
    </xf>
    <xf numFmtId="2" fontId="30" fillId="0" borderId="5" xfId="0" applyNumberFormat="1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left"/>
    </xf>
    <xf numFmtId="2" fontId="27" fillId="0" borderId="0" xfId="0" applyNumberFormat="1" applyFont="1" applyFill="1" applyBorder="1" applyAlignment="1">
      <alignment horizontal="left"/>
    </xf>
    <xf numFmtId="2" fontId="36" fillId="0" borderId="14" xfId="0" applyNumberFormat="1" applyFont="1" applyFill="1" applyBorder="1" applyAlignment="1">
      <alignment horizontal="center"/>
    </xf>
    <xf numFmtId="2" fontId="36" fillId="0" borderId="11" xfId="0" applyNumberFormat="1" applyFont="1" applyFill="1" applyBorder="1" applyAlignment="1">
      <alignment horizontal="center"/>
    </xf>
    <xf numFmtId="1" fontId="7" fillId="0" borderId="13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 vertical="center" wrapText="1"/>
    </xf>
    <xf numFmtId="15" fontId="2" fillId="0" borderId="22" xfId="0" applyNumberFormat="1" applyFont="1" applyBorder="1" applyAlignment="1">
      <alignment horizontal="left" vertical="top"/>
    </xf>
    <xf numFmtId="15" fontId="2" fillId="0" borderId="0" xfId="0" applyNumberFormat="1" applyFont="1" applyBorder="1" applyAlignment="1">
      <alignment horizontal="left" vertical="top"/>
    </xf>
    <xf numFmtId="2" fontId="7" fillId="0" borderId="10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</cellXfs>
  <cellStyles count="4">
    <cellStyle name="Bad" xfId="2" builtinId="27"/>
    <cellStyle name="Currency" xfId="1" builtinId="4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5</xdr:row>
      <xdr:rowOff>396875</xdr:rowOff>
    </xdr:from>
    <xdr:to>
      <xdr:col>45</xdr:col>
      <xdr:colOff>476250</xdr:colOff>
      <xdr:row>7</xdr:row>
      <xdr:rowOff>285750</xdr:rowOff>
    </xdr:to>
    <xdr:sp macro="" textlink="">
      <xdr:nvSpPr>
        <xdr:cNvPr id="3" name="TextBox 2"/>
        <xdr:cNvSpPr txBox="1"/>
      </xdr:nvSpPr>
      <xdr:spPr>
        <a:xfrm>
          <a:off x="44656375" y="2190750"/>
          <a:ext cx="2889250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17</xdr:row>
      <xdr:rowOff>0</xdr:rowOff>
    </xdr:from>
    <xdr:to>
      <xdr:col>10</xdr:col>
      <xdr:colOff>1054100</xdr:colOff>
      <xdr:row>18</xdr:row>
      <xdr:rowOff>177800</xdr:rowOff>
    </xdr:to>
    <xdr:sp macro="" textlink="">
      <xdr:nvSpPr>
        <xdr:cNvPr id="2" name="TextBox 1"/>
        <xdr:cNvSpPr txBox="1"/>
      </xdr:nvSpPr>
      <xdr:spPr>
        <a:xfrm>
          <a:off x="7759700" y="4318000"/>
          <a:ext cx="4533900" cy="43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*Re 26/7/2021 (VAT). Paid by bank transfer Jun 2022. To</a:t>
          </a:r>
          <a:r>
            <a:rPr lang="en-GB" sz="1100" baseline="0"/>
            <a:t> be reflected in 2022/2023 reconcilliation as "2021/2022 Payments not presented"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k/Documents/0001%20Parish%20Council/Parish%20Files%20Pre%2023%20Feb%202022/Parish%20Files%20July%202021%20file/Finance/Accounts%202021-2022%20%20Q1%20Q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Expenditure"/>
      <sheetName val="Balance Sheet"/>
      <sheetName val="Grant Exp"/>
      <sheetName val="Sheet2"/>
      <sheetName val="Sheet1"/>
      <sheetName val="Sheet3"/>
      <sheetName val="Sheet4"/>
    </sheetNames>
    <sheetDataSet>
      <sheetData sheetId="0">
        <row r="19">
          <cell r="K19">
            <v>0.8</v>
          </cell>
        </row>
        <row r="22">
          <cell r="K22">
            <v>0.3</v>
          </cell>
          <cell r="M22">
            <v>12168.67</v>
          </cell>
        </row>
        <row r="25">
          <cell r="K25">
            <v>0.09</v>
          </cell>
        </row>
        <row r="29">
          <cell r="K29">
            <v>40415</v>
          </cell>
        </row>
        <row r="31">
          <cell r="K31">
            <v>2500</v>
          </cell>
          <cell r="M31">
            <v>25389.35</v>
          </cell>
        </row>
        <row r="32">
          <cell r="K32">
            <v>500</v>
          </cell>
          <cell r="M32">
            <v>3530.9</v>
          </cell>
        </row>
        <row r="45">
          <cell r="K45">
            <v>1163.75</v>
          </cell>
        </row>
      </sheetData>
      <sheetData sheetId="1">
        <row r="72">
          <cell r="G72">
            <v>19004.773999999998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H104"/>
  <sheetViews>
    <sheetView showZeros="0" tabSelected="1" view="pageBreakPreview" zoomScale="60" zoomScaleNormal="73" zoomScalePageLayoutView="77" workbookViewId="0">
      <selection activeCell="M38" sqref="M38"/>
    </sheetView>
  </sheetViews>
  <sheetFormatPr defaultRowHeight="18.75" x14ac:dyDescent="0.3"/>
  <cols>
    <col min="1" max="1" width="17.140625" style="5" customWidth="1"/>
    <col min="2" max="2" width="21" style="1" customWidth="1"/>
    <col min="3" max="3" width="46.85546875" style="1" customWidth="1"/>
    <col min="4" max="4" width="42" customWidth="1"/>
    <col min="5" max="5" width="16.140625" style="4" customWidth="1"/>
    <col min="6" max="6" width="15.28515625" style="1" customWidth="1"/>
    <col min="7" max="7" width="17.42578125" style="1" customWidth="1"/>
    <col min="8" max="8" width="13.85546875" style="1" customWidth="1"/>
    <col min="9" max="9" width="15.140625" style="1" customWidth="1"/>
    <col min="10" max="10" width="15.42578125" style="1" customWidth="1"/>
    <col min="11" max="11" width="24.42578125" style="1" customWidth="1"/>
    <col min="12" max="12" width="18.7109375" style="1" customWidth="1"/>
    <col min="13" max="13" width="18" style="1" customWidth="1"/>
    <col min="14" max="14" width="11.85546875" style="1" bestFit="1" customWidth="1"/>
    <col min="15" max="16" width="11.42578125" style="1" bestFit="1" customWidth="1"/>
    <col min="17" max="17" width="11.85546875" style="1" bestFit="1" customWidth="1"/>
    <col min="18" max="18" width="12.140625" style="1" bestFit="1" customWidth="1"/>
    <col min="19" max="19" width="13.5703125" style="1" customWidth="1"/>
    <col min="20" max="20" width="11.85546875" style="1" bestFit="1" customWidth="1"/>
    <col min="21" max="21" width="11.85546875" style="1" customWidth="1"/>
    <col min="22" max="23" width="13.28515625" style="1" bestFit="1" customWidth="1"/>
    <col min="24" max="29" width="13.28515625" style="1" customWidth="1"/>
    <col min="30" max="30" width="13.28515625" style="1" bestFit="1" customWidth="1"/>
    <col min="31" max="31" width="14.7109375" style="1" bestFit="1" customWidth="1"/>
    <col min="32" max="32" width="13.28515625" style="1" bestFit="1" customWidth="1"/>
    <col min="33" max="33" width="14.7109375" style="1" bestFit="1" customWidth="1"/>
    <col min="34" max="34" width="44.7109375" style="1" bestFit="1" customWidth="1"/>
    <col min="35" max="35" width="18.7109375" style="1" customWidth="1"/>
    <col min="36" max="36" width="18.28515625" style="1" customWidth="1"/>
    <col min="37" max="37" width="56.7109375" style="1" customWidth="1"/>
    <col min="38" max="38" width="19.28515625" style="1" customWidth="1"/>
    <col min="39" max="39" width="27.28515625" style="1" customWidth="1"/>
    <col min="40" max="40" width="47.42578125" style="1" bestFit="1" customWidth="1"/>
    <col min="41" max="41" width="20.140625" style="1" customWidth="1"/>
    <col min="42" max="42" width="21.28515625" style="1" customWidth="1"/>
    <col min="43" max="16384" width="9.140625" style="1"/>
  </cols>
  <sheetData>
    <row r="1" spans="1:41" s="2" customFormat="1" ht="45" customHeight="1" x14ac:dyDescent="0.3">
      <c r="A1" s="216" t="s">
        <v>548</v>
      </c>
      <c r="B1" s="15"/>
      <c r="C1" s="15"/>
      <c r="D1" s="80"/>
      <c r="E1" s="83"/>
      <c r="F1" s="83"/>
      <c r="G1" s="84"/>
      <c r="H1" s="84"/>
      <c r="I1" s="84"/>
      <c r="J1" s="84"/>
      <c r="K1" s="84"/>
      <c r="L1" s="7"/>
    </row>
    <row r="2" spans="1:41" s="3" customFormat="1" ht="65.25" customHeight="1" x14ac:dyDescent="0.2">
      <c r="A2" s="21" t="s">
        <v>1</v>
      </c>
      <c r="B2" s="22" t="s">
        <v>60</v>
      </c>
      <c r="C2" s="23" t="s">
        <v>17</v>
      </c>
      <c r="D2" s="23" t="s">
        <v>11</v>
      </c>
      <c r="E2" s="81" t="s">
        <v>14</v>
      </c>
      <c r="F2" s="81" t="s">
        <v>7</v>
      </c>
      <c r="G2" s="81" t="s">
        <v>33</v>
      </c>
      <c r="H2" s="81" t="s">
        <v>15</v>
      </c>
      <c r="I2" s="82" t="s">
        <v>43</v>
      </c>
      <c r="J2" s="82" t="s">
        <v>35</v>
      </c>
      <c r="K2" s="82" t="s">
        <v>13</v>
      </c>
      <c r="L2" s="22" t="s">
        <v>63</v>
      </c>
      <c r="M2" s="42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J2" s="551"/>
      <c r="AK2" s="552"/>
      <c r="AL2" s="552"/>
      <c r="AM2" s="552"/>
      <c r="AN2" s="552"/>
      <c r="AO2" s="552"/>
    </row>
    <row r="3" spans="1:41" s="3" customFormat="1" ht="30" customHeight="1" x14ac:dyDescent="0.2">
      <c r="A3" s="86" t="s">
        <v>554</v>
      </c>
      <c r="B3" s="87"/>
      <c r="C3" s="88"/>
      <c r="D3" s="88"/>
      <c r="E3" s="89"/>
      <c r="F3" s="87"/>
      <c r="G3" s="87"/>
      <c r="H3" s="87"/>
      <c r="I3" s="90"/>
      <c r="J3" s="90"/>
      <c r="K3" s="87"/>
      <c r="L3" s="108"/>
      <c r="M3" s="42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J3" s="57"/>
      <c r="AK3" s="58"/>
      <c r="AL3" s="58"/>
      <c r="AM3" s="58"/>
      <c r="AN3" s="58"/>
      <c r="AO3" s="58"/>
    </row>
    <row r="4" spans="1:41" s="3" customFormat="1" ht="24" customHeight="1" x14ac:dyDescent="0.3">
      <c r="A4" s="85">
        <v>43922</v>
      </c>
      <c r="B4" s="73">
        <v>20371528</v>
      </c>
      <c r="C4" s="68" t="s">
        <v>12</v>
      </c>
      <c r="D4" s="67" t="s">
        <v>45</v>
      </c>
      <c r="E4" s="91"/>
      <c r="F4" s="69"/>
      <c r="G4" s="69"/>
      <c r="H4" s="69"/>
      <c r="I4" s="70"/>
      <c r="J4" s="268"/>
      <c r="K4" s="269">
        <v>21805.67</v>
      </c>
      <c r="L4" s="132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I4" s="553"/>
      <c r="AJ4" s="1"/>
      <c r="AK4" s="1"/>
      <c r="AL4" s="1"/>
      <c r="AM4" s="1"/>
      <c r="AN4" s="1"/>
    </row>
    <row r="5" spans="1:41" s="3" customFormat="1" ht="24" customHeight="1" x14ac:dyDescent="0.3">
      <c r="A5" s="66">
        <v>43922</v>
      </c>
      <c r="B5" s="73">
        <v>60811491</v>
      </c>
      <c r="C5" s="68" t="s">
        <v>12</v>
      </c>
      <c r="D5" s="67" t="s">
        <v>46</v>
      </c>
      <c r="E5" s="91"/>
      <c r="F5" s="69"/>
      <c r="G5" s="69"/>
      <c r="H5" s="69"/>
      <c r="I5" s="70"/>
      <c r="J5" s="71"/>
      <c r="K5" s="266">
        <v>3275.79</v>
      </c>
      <c r="L5" s="108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I5" s="553"/>
      <c r="AJ5" s="1"/>
      <c r="AK5" s="1"/>
      <c r="AL5" s="1"/>
      <c r="AM5" s="1"/>
      <c r="AN5" s="1"/>
    </row>
    <row r="6" spans="1:41" s="3" customFormat="1" ht="24" customHeight="1" x14ac:dyDescent="0.3">
      <c r="A6" s="66">
        <v>43922</v>
      </c>
      <c r="B6" s="73">
        <v>50342432</v>
      </c>
      <c r="C6" s="68" t="s">
        <v>12</v>
      </c>
      <c r="D6" s="72" t="s">
        <v>57</v>
      </c>
      <c r="E6" s="78"/>
      <c r="F6" s="72"/>
      <c r="G6" s="72"/>
      <c r="H6" s="72"/>
      <c r="I6" s="74"/>
      <c r="J6" s="75"/>
      <c r="K6" s="266">
        <v>12168.37</v>
      </c>
      <c r="L6" s="108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I6" s="553"/>
      <c r="AJ6" s="16"/>
      <c r="AK6" s="6"/>
      <c r="AL6" s="1"/>
      <c r="AM6" s="1"/>
    </row>
    <row r="7" spans="1:41" ht="24" customHeight="1" x14ac:dyDescent="0.3">
      <c r="A7" s="66">
        <v>43922</v>
      </c>
      <c r="B7" s="73">
        <v>53332810</v>
      </c>
      <c r="C7" s="68" t="s">
        <v>12</v>
      </c>
      <c r="D7" s="72" t="s">
        <v>58</v>
      </c>
      <c r="E7" s="78"/>
      <c r="F7" s="76"/>
      <c r="G7" s="76"/>
      <c r="H7" s="76"/>
      <c r="I7" s="77"/>
      <c r="J7" s="76"/>
      <c r="K7" s="266">
        <v>22888.55</v>
      </c>
      <c r="L7" s="13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J7" s="16"/>
      <c r="AK7" s="6"/>
      <c r="AL7" s="17"/>
      <c r="AM7" s="17"/>
    </row>
    <row r="8" spans="1:41" s="3" customFormat="1" ht="24" customHeight="1" x14ac:dyDescent="0.3">
      <c r="A8" s="66">
        <v>43922</v>
      </c>
      <c r="B8" s="73">
        <v>33383024</v>
      </c>
      <c r="C8" s="68" t="s">
        <v>12</v>
      </c>
      <c r="D8" s="72" t="s">
        <v>59</v>
      </c>
      <c r="E8" s="78"/>
      <c r="F8" s="76"/>
      <c r="G8" s="76"/>
      <c r="H8" s="76"/>
      <c r="I8" s="77" t="s">
        <v>0</v>
      </c>
      <c r="J8" s="77"/>
      <c r="K8" s="267">
        <v>3030.81</v>
      </c>
      <c r="L8" s="108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I8" s="1"/>
      <c r="AJ8" s="16"/>
      <c r="AK8" s="2"/>
      <c r="AL8" s="1"/>
      <c r="AM8" s="1"/>
      <c r="AN8" s="1"/>
      <c r="AO8" s="1"/>
    </row>
    <row r="9" spans="1:41" s="3" customFormat="1" ht="24" customHeight="1" x14ac:dyDescent="0.3">
      <c r="A9" s="92"/>
      <c r="B9" s="93"/>
      <c r="C9" s="94"/>
      <c r="D9" s="215"/>
      <c r="E9" s="95"/>
      <c r="F9" s="96"/>
      <c r="G9" s="96"/>
      <c r="H9" s="96"/>
      <c r="I9" s="97"/>
      <c r="J9" s="97"/>
      <c r="K9" s="122"/>
      <c r="L9" s="123">
        <f>SUM(K4:K8)</f>
        <v>63169.19</v>
      </c>
      <c r="M9" s="56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I9" s="1"/>
      <c r="AJ9" s="16"/>
      <c r="AK9" s="2"/>
      <c r="AL9" s="1"/>
      <c r="AM9" s="1"/>
      <c r="AN9" s="1"/>
      <c r="AO9" s="1"/>
    </row>
    <row r="10" spans="1:41" s="3" customFormat="1" ht="24" customHeight="1" x14ac:dyDescent="0.3">
      <c r="A10" s="59"/>
      <c r="B10" s="61"/>
      <c r="C10" s="60"/>
      <c r="D10" s="61"/>
      <c r="E10" s="62"/>
      <c r="F10" s="63"/>
      <c r="G10" s="64"/>
      <c r="H10" s="64"/>
      <c r="I10" s="64"/>
      <c r="J10" s="65"/>
      <c r="K10" s="65"/>
      <c r="L10" s="109"/>
      <c r="M10" s="56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I10" s="1"/>
      <c r="AJ10" s="16"/>
      <c r="AK10" s="2"/>
      <c r="AL10" s="1"/>
      <c r="AM10" s="1"/>
      <c r="AN10" s="1"/>
      <c r="AO10" s="1"/>
    </row>
    <row r="11" spans="1:41" s="3" customFormat="1" ht="57" customHeight="1" x14ac:dyDescent="0.3">
      <c r="A11" s="21" t="s">
        <v>1</v>
      </c>
      <c r="B11" s="22" t="s">
        <v>10</v>
      </c>
      <c r="C11" s="416" t="s">
        <v>17</v>
      </c>
      <c r="D11" s="416" t="s">
        <v>11</v>
      </c>
      <c r="E11" s="22" t="s">
        <v>14</v>
      </c>
      <c r="F11" s="22" t="s">
        <v>7</v>
      </c>
      <c r="G11" s="22" t="s">
        <v>33</v>
      </c>
      <c r="H11" s="22" t="s">
        <v>15</v>
      </c>
      <c r="I11" s="29" t="s">
        <v>43</v>
      </c>
      <c r="J11" s="29" t="s">
        <v>35</v>
      </c>
      <c r="K11" s="29" t="s">
        <v>13</v>
      </c>
      <c r="L11" s="110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I11" s="1"/>
      <c r="AJ11" s="16"/>
      <c r="AK11" s="2"/>
      <c r="AL11" s="1"/>
      <c r="AM11" s="1"/>
      <c r="AN11" s="1"/>
      <c r="AO11" s="1"/>
    </row>
    <row r="12" spans="1:41" s="3" customFormat="1" ht="31.5" customHeight="1" x14ac:dyDescent="0.3">
      <c r="A12" s="86" t="s">
        <v>553</v>
      </c>
      <c r="B12" s="87"/>
      <c r="C12" s="88"/>
      <c r="D12" s="88"/>
      <c r="E12" s="458"/>
      <c r="F12" s="444"/>
      <c r="G12" s="444"/>
      <c r="H12" s="444"/>
      <c r="I12" s="459"/>
      <c r="J12" s="459"/>
      <c r="K12" s="459"/>
      <c r="L12" s="46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I12" s="1"/>
      <c r="AJ12" s="16"/>
      <c r="AK12" s="2"/>
      <c r="AL12" s="1"/>
      <c r="AM12" s="1"/>
      <c r="AN12" s="1"/>
      <c r="AO12" s="1"/>
    </row>
    <row r="13" spans="1:41" s="3" customFormat="1" ht="24.95" customHeight="1" x14ac:dyDescent="0.3">
      <c r="A13" s="24">
        <v>44287</v>
      </c>
      <c r="B13" s="26"/>
      <c r="C13" s="25" t="s">
        <v>23</v>
      </c>
      <c r="D13" s="26" t="s">
        <v>36</v>
      </c>
      <c r="E13" s="461"/>
      <c r="F13" s="462"/>
      <c r="G13" s="462"/>
      <c r="H13" s="463">
        <v>0.19</v>
      </c>
      <c r="I13" s="463"/>
      <c r="J13" s="463"/>
      <c r="K13" s="463"/>
      <c r="L13" s="464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I13" s="1"/>
      <c r="AJ13" s="16"/>
      <c r="AK13" s="2"/>
      <c r="AL13" s="1"/>
      <c r="AM13" s="1"/>
      <c r="AN13" s="1"/>
      <c r="AO13" s="1"/>
    </row>
    <row r="14" spans="1:41" ht="24.95" customHeight="1" x14ac:dyDescent="0.3">
      <c r="A14" s="24">
        <v>44320</v>
      </c>
      <c r="B14" s="26"/>
      <c r="C14" s="25" t="s">
        <v>23</v>
      </c>
      <c r="D14" s="26" t="s">
        <v>25</v>
      </c>
      <c r="E14" s="462"/>
      <c r="F14" s="445"/>
      <c r="G14" s="445"/>
      <c r="H14" s="463">
        <v>0.21</v>
      </c>
      <c r="I14" s="463"/>
      <c r="J14" s="463"/>
      <c r="K14" s="463"/>
      <c r="L14" s="445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41" ht="24.95" customHeight="1" x14ac:dyDescent="0.3">
      <c r="A15" s="24">
        <v>44333</v>
      </c>
      <c r="B15" s="26"/>
      <c r="C15" s="25" t="s">
        <v>622</v>
      </c>
      <c r="D15" s="26" t="s">
        <v>7</v>
      </c>
      <c r="E15" s="462"/>
      <c r="F15" s="445">
        <v>2500</v>
      </c>
      <c r="G15" s="445"/>
      <c r="H15" s="463"/>
      <c r="I15" s="463"/>
      <c r="J15" s="463"/>
      <c r="K15" s="463"/>
      <c r="L15" s="445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41" ht="24.95" customHeight="1" x14ac:dyDescent="0.3">
      <c r="A16" s="24">
        <v>44348</v>
      </c>
      <c r="B16" s="26"/>
      <c r="C16" s="26" t="s">
        <v>23</v>
      </c>
      <c r="D16" s="26" t="s">
        <v>26</v>
      </c>
      <c r="E16" s="465"/>
      <c r="F16" s="445"/>
      <c r="G16" s="445"/>
      <c r="H16" s="463">
        <v>0.19</v>
      </c>
      <c r="I16" s="463"/>
      <c r="J16" s="463"/>
      <c r="K16" s="463"/>
      <c r="L16" s="445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N16" s="8"/>
      <c r="AO16" s="54"/>
    </row>
    <row r="17" spans="1:42" ht="24.95" customHeight="1" x14ac:dyDescent="0.3">
      <c r="A17" s="24">
        <v>44378</v>
      </c>
      <c r="B17" s="26"/>
      <c r="C17" s="26" t="s">
        <v>23</v>
      </c>
      <c r="D17" s="26" t="s">
        <v>28</v>
      </c>
      <c r="E17" s="462"/>
      <c r="F17" s="445"/>
      <c r="G17" s="445"/>
      <c r="H17" s="463">
        <v>0.21</v>
      </c>
      <c r="I17" s="463"/>
      <c r="J17" s="463"/>
      <c r="K17" s="463"/>
      <c r="L17" s="445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J17" s="18"/>
      <c r="AN17" s="8"/>
    </row>
    <row r="18" spans="1:42" ht="24.95" customHeight="1" x14ac:dyDescent="0.3">
      <c r="A18" s="24">
        <v>44410</v>
      </c>
      <c r="B18" s="26"/>
      <c r="C18" s="26" t="s">
        <v>23</v>
      </c>
      <c r="D18" s="26" t="s">
        <v>29</v>
      </c>
      <c r="E18" s="462"/>
      <c r="F18" s="445"/>
      <c r="G18" s="445"/>
      <c r="H18" s="463">
        <v>0.22</v>
      </c>
      <c r="I18" s="463"/>
      <c r="J18" s="463"/>
      <c r="K18" s="463"/>
      <c r="L18" s="445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42" ht="24.95" customHeight="1" x14ac:dyDescent="0.3">
      <c r="A19" s="24">
        <v>44440</v>
      </c>
      <c r="B19" s="26"/>
      <c r="C19" s="26" t="s">
        <v>23</v>
      </c>
      <c r="D19" s="26" t="s">
        <v>30</v>
      </c>
      <c r="E19" s="462"/>
      <c r="F19" s="445"/>
      <c r="G19" s="445"/>
      <c r="H19" s="463">
        <v>0.21</v>
      </c>
      <c r="I19" s="463"/>
      <c r="J19" s="463"/>
      <c r="K19" s="463"/>
      <c r="L19" s="445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42" ht="24.95" customHeight="1" x14ac:dyDescent="0.3">
      <c r="A20" s="24">
        <v>44470</v>
      </c>
      <c r="B20" s="26"/>
      <c r="C20" s="26" t="s">
        <v>23</v>
      </c>
      <c r="D20" s="26" t="s">
        <v>452</v>
      </c>
      <c r="E20" s="462"/>
      <c r="F20" s="445"/>
      <c r="G20" s="445"/>
      <c r="H20" s="466">
        <v>0.21</v>
      </c>
      <c r="I20" s="463"/>
      <c r="J20" s="463"/>
      <c r="K20" s="463"/>
      <c r="L20" s="445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42" ht="24.95" customHeight="1" x14ac:dyDescent="0.3">
      <c r="A21" s="24">
        <v>44501</v>
      </c>
      <c r="B21" s="26"/>
      <c r="C21" s="26" t="s">
        <v>23</v>
      </c>
      <c r="D21" s="26" t="s">
        <v>453</v>
      </c>
      <c r="E21" s="462"/>
      <c r="F21" s="445"/>
      <c r="G21" s="445"/>
      <c r="H21" s="466">
        <v>0.22</v>
      </c>
      <c r="I21" s="463"/>
      <c r="J21" s="463"/>
      <c r="K21" s="463"/>
      <c r="L21" s="445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42" ht="24.95" customHeight="1" x14ac:dyDescent="0.3">
      <c r="A22" s="24">
        <v>44531</v>
      </c>
      <c r="B22" s="26"/>
      <c r="C22" s="26" t="s">
        <v>23</v>
      </c>
      <c r="D22" s="26" t="s">
        <v>454</v>
      </c>
      <c r="E22" s="462"/>
      <c r="F22" s="445"/>
      <c r="G22" s="445"/>
      <c r="H22" s="466">
        <v>0.21</v>
      </c>
      <c r="I22" s="463"/>
      <c r="J22" s="463"/>
      <c r="K22" s="463"/>
      <c r="L22" s="445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42" ht="24.95" customHeight="1" x14ac:dyDescent="0.3">
      <c r="A23" s="24">
        <v>44565</v>
      </c>
      <c r="B23" s="26"/>
      <c r="C23" s="26" t="s">
        <v>23</v>
      </c>
      <c r="D23" s="26" t="s">
        <v>455</v>
      </c>
      <c r="E23" s="462"/>
      <c r="F23" s="445"/>
      <c r="G23" s="445"/>
      <c r="H23" s="466">
        <v>0.24</v>
      </c>
      <c r="I23" s="463"/>
      <c r="J23" s="463"/>
      <c r="K23" s="463"/>
      <c r="L23" s="445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42" ht="24.95" customHeight="1" x14ac:dyDescent="0.3">
      <c r="A24" s="24">
        <v>44593</v>
      </c>
      <c r="B24" s="26"/>
      <c r="C24" s="26" t="s">
        <v>23</v>
      </c>
      <c r="D24" s="26" t="s">
        <v>456</v>
      </c>
      <c r="E24" s="462"/>
      <c r="F24" s="445"/>
      <c r="G24" s="445"/>
      <c r="H24" s="466">
        <v>0.19</v>
      </c>
      <c r="I24" s="463"/>
      <c r="J24" s="463"/>
      <c r="K24" s="463"/>
      <c r="L24" s="445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42" ht="24.95" customHeight="1" x14ac:dyDescent="0.3">
      <c r="A25" s="24">
        <v>44620</v>
      </c>
      <c r="B25" s="26"/>
      <c r="C25" s="26" t="s">
        <v>622</v>
      </c>
      <c r="D25" s="26" t="s">
        <v>7</v>
      </c>
      <c r="E25" s="462"/>
      <c r="F25" s="445">
        <v>2500</v>
      </c>
      <c r="G25" s="445"/>
      <c r="H25" s="466"/>
      <c r="I25" s="463"/>
      <c r="J25" s="463"/>
      <c r="K25" s="463"/>
      <c r="L25" s="445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42" ht="24.95" customHeight="1" x14ac:dyDescent="0.3">
      <c r="A26" s="24">
        <v>44256</v>
      </c>
      <c r="B26" s="26"/>
      <c r="C26" s="26" t="s">
        <v>23</v>
      </c>
      <c r="D26" s="26" t="s">
        <v>457</v>
      </c>
      <c r="E26" s="462"/>
      <c r="F26" s="445"/>
      <c r="G26" s="445"/>
      <c r="H26" s="466">
        <v>0.2</v>
      </c>
      <c r="I26" s="463"/>
      <c r="J26" s="463"/>
      <c r="K26" s="463"/>
      <c r="L26" s="445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42" ht="24.95" customHeight="1" x14ac:dyDescent="0.3">
      <c r="A27" s="565" t="s">
        <v>623</v>
      </c>
      <c r="B27" s="566"/>
      <c r="C27" s="566"/>
      <c r="D27" s="567"/>
      <c r="E27" s="467"/>
      <c r="F27" s="446">
        <f>SUM(F13:F26)</f>
        <v>5000</v>
      </c>
      <c r="G27" s="446"/>
      <c r="H27" s="456">
        <f>SUM(H13:H26)</f>
        <v>2.5</v>
      </c>
      <c r="I27" s="446"/>
      <c r="J27" s="447"/>
      <c r="K27" s="107">
        <f>SUM(E27:J27)</f>
        <v>5002.5</v>
      </c>
      <c r="L27" s="468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J27" s="51"/>
      <c r="AO27" s="51"/>
      <c r="AP27" s="51"/>
    </row>
    <row r="28" spans="1:42" ht="24.95" customHeight="1" x14ac:dyDescent="0.3">
      <c r="A28" s="100">
        <v>44354</v>
      </c>
      <c r="B28" s="101"/>
      <c r="C28" s="102" t="s">
        <v>24</v>
      </c>
      <c r="D28" s="101" t="s">
        <v>27</v>
      </c>
      <c r="E28" s="469"/>
      <c r="F28" s="448"/>
      <c r="G28" s="449"/>
      <c r="H28" s="448">
        <v>0.3</v>
      </c>
      <c r="I28" s="449"/>
      <c r="J28" s="449"/>
      <c r="K28" s="449"/>
      <c r="L28" s="445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42" ht="24.95" customHeight="1" x14ac:dyDescent="0.3">
      <c r="A29" s="24">
        <v>44445</v>
      </c>
      <c r="B29" s="26"/>
      <c r="C29" s="30" t="s">
        <v>24</v>
      </c>
      <c r="D29" s="26" t="s">
        <v>31</v>
      </c>
      <c r="E29" s="470"/>
      <c r="F29" s="445"/>
      <c r="G29" s="450"/>
      <c r="H29" s="445">
        <v>0.3</v>
      </c>
      <c r="I29" s="450"/>
      <c r="J29" s="450"/>
      <c r="K29" s="450"/>
      <c r="L29" s="445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42" ht="24.95" customHeight="1" x14ac:dyDescent="0.3">
      <c r="A30" s="24">
        <v>44536</v>
      </c>
      <c r="B30" s="26"/>
      <c r="C30" s="30" t="s">
        <v>24</v>
      </c>
      <c r="D30" s="26" t="s">
        <v>461</v>
      </c>
      <c r="E30" s="470"/>
      <c r="F30" s="445"/>
      <c r="G30" s="450"/>
      <c r="H30" s="445">
        <v>0.3</v>
      </c>
      <c r="I30" s="450"/>
      <c r="J30" s="450"/>
      <c r="K30" s="450"/>
      <c r="L30" s="445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1" spans="1:42" ht="24.95" customHeight="1" x14ac:dyDescent="0.3">
      <c r="A31" s="24">
        <v>44627</v>
      </c>
      <c r="B31" s="26"/>
      <c r="C31" s="30" t="s">
        <v>24</v>
      </c>
      <c r="D31" s="26" t="s">
        <v>462</v>
      </c>
      <c r="E31" s="470"/>
      <c r="F31" s="445"/>
      <c r="G31" s="450"/>
      <c r="H31" s="445">
        <v>0.3</v>
      </c>
      <c r="I31" s="450"/>
      <c r="J31" s="450"/>
      <c r="K31" s="450"/>
      <c r="L31" s="445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42" ht="24.95" customHeight="1" x14ac:dyDescent="0.3">
      <c r="A32" s="28"/>
      <c r="B32" s="557" t="s">
        <v>556</v>
      </c>
      <c r="C32" s="561"/>
      <c r="D32" s="558"/>
      <c r="E32" s="471"/>
      <c r="F32" s="472"/>
      <c r="G32" s="273"/>
      <c r="H32" s="473"/>
      <c r="I32" s="472"/>
      <c r="J32" s="474"/>
      <c r="K32" s="99">
        <f>SUM(H28:H31)</f>
        <v>1.2</v>
      </c>
      <c r="L32" s="468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  <row r="33" spans="1:42" ht="24.95" customHeight="1" x14ac:dyDescent="0.3">
      <c r="A33" s="104">
        <v>44333</v>
      </c>
      <c r="B33" s="103"/>
      <c r="C33" s="105" t="s">
        <v>622</v>
      </c>
      <c r="D33" s="103" t="s">
        <v>7</v>
      </c>
      <c r="E33" s="475"/>
      <c r="F33" s="452">
        <v>500</v>
      </c>
      <c r="G33" s="453"/>
      <c r="H33" s="452"/>
      <c r="I33" s="453"/>
      <c r="J33" s="453"/>
      <c r="K33" s="453"/>
      <c r="L33" s="445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J33" s="51"/>
      <c r="AO33" s="51"/>
      <c r="AP33" s="51"/>
    </row>
    <row r="34" spans="1:42" ht="24.95" customHeight="1" x14ac:dyDescent="0.3">
      <c r="A34" s="104">
        <v>44356</v>
      </c>
      <c r="B34" s="103"/>
      <c r="C34" s="105" t="s">
        <v>59</v>
      </c>
      <c r="D34" s="103" t="s">
        <v>47</v>
      </c>
      <c r="E34" s="475"/>
      <c r="F34" s="452"/>
      <c r="G34" s="453"/>
      <c r="H34" s="452">
        <v>0.09</v>
      </c>
      <c r="I34" s="453"/>
      <c r="J34" s="453"/>
      <c r="K34" s="453"/>
      <c r="L34" s="445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J34" s="51"/>
      <c r="AO34" s="51"/>
      <c r="AP34" s="51">
        <f>SUM(AP14:AP28)</f>
        <v>0</v>
      </c>
    </row>
    <row r="35" spans="1:42" ht="24.95" customHeight="1" x14ac:dyDescent="0.3">
      <c r="A35" s="106">
        <v>44448</v>
      </c>
      <c r="B35" s="27"/>
      <c r="C35" s="35" t="s">
        <v>59</v>
      </c>
      <c r="D35" s="27" t="s">
        <v>31</v>
      </c>
      <c r="E35" s="476"/>
      <c r="F35" s="454"/>
      <c r="G35" s="455"/>
      <c r="H35" s="454">
        <v>0.09</v>
      </c>
      <c r="I35" s="455"/>
      <c r="J35" s="455"/>
      <c r="K35" s="455"/>
      <c r="L35" s="445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J35" s="51"/>
      <c r="AO35" s="51"/>
      <c r="AP35" s="51"/>
    </row>
    <row r="36" spans="1:42" ht="24.95" customHeight="1" x14ac:dyDescent="0.3">
      <c r="A36" s="106">
        <v>44539</v>
      </c>
      <c r="B36" s="27"/>
      <c r="C36" s="35" t="s">
        <v>59</v>
      </c>
      <c r="D36" s="27" t="s">
        <v>463</v>
      </c>
      <c r="E36" s="476"/>
      <c r="F36" s="454"/>
      <c r="G36" s="455"/>
      <c r="H36" s="454">
        <v>0.09</v>
      </c>
      <c r="I36" s="455"/>
      <c r="J36" s="455"/>
      <c r="K36" s="455"/>
      <c r="L36" s="445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J36" s="51"/>
      <c r="AO36" s="51"/>
      <c r="AP36" s="51"/>
    </row>
    <row r="37" spans="1:42" ht="24.95" customHeight="1" x14ac:dyDescent="0.3">
      <c r="A37" s="106">
        <v>44620</v>
      </c>
      <c r="B37" s="27"/>
      <c r="C37" s="35" t="s">
        <v>622</v>
      </c>
      <c r="D37" s="27" t="s">
        <v>7</v>
      </c>
      <c r="E37" s="476"/>
      <c r="F37" s="454">
        <v>500</v>
      </c>
      <c r="G37" s="455"/>
      <c r="H37" s="454"/>
      <c r="I37" s="455"/>
      <c r="J37" s="455"/>
      <c r="K37" s="455"/>
      <c r="L37" s="445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J37" s="51"/>
      <c r="AO37" s="51"/>
      <c r="AP37" s="51"/>
    </row>
    <row r="38" spans="1:42" ht="24.95" customHeight="1" x14ac:dyDescent="0.3">
      <c r="A38" s="106">
        <v>44264</v>
      </c>
      <c r="B38" s="27"/>
      <c r="C38" s="36" t="s">
        <v>59</v>
      </c>
      <c r="D38" s="27" t="s">
        <v>464</v>
      </c>
      <c r="E38" s="476"/>
      <c r="F38" s="454"/>
      <c r="G38" s="455"/>
      <c r="H38" s="454">
        <v>0.09</v>
      </c>
      <c r="I38" s="455"/>
      <c r="J38" s="455"/>
      <c r="K38" s="455"/>
      <c r="L38" s="445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J38" s="51"/>
      <c r="AO38" s="51"/>
      <c r="AP38" s="51"/>
    </row>
    <row r="39" spans="1:42" ht="24.95" customHeight="1" x14ac:dyDescent="0.3">
      <c r="A39" s="494"/>
      <c r="B39" s="562" t="s">
        <v>624</v>
      </c>
      <c r="C39" s="562"/>
      <c r="D39" s="562"/>
      <c r="E39" s="495"/>
      <c r="F39" s="496">
        <f>SUM(F33:F38)</f>
        <v>1000</v>
      </c>
      <c r="G39" s="496"/>
      <c r="H39" s="497">
        <f>SUM(H33:H38)</f>
        <v>0.36</v>
      </c>
      <c r="I39" s="496"/>
      <c r="J39" s="496"/>
      <c r="K39" s="498">
        <f>SUM(E39:J39)</f>
        <v>1000.36</v>
      </c>
      <c r="L39" s="286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J39" s="51"/>
      <c r="AO39" s="51"/>
      <c r="AP39" s="51"/>
    </row>
    <row r="40" spans="1:42" ht="24.95" customHeight="1" x14ac:dyDescent="0.3">
      <c r="A40" s="491"/>
      <c r="B40" s="490"/>
      <c r="C40" s="490"/>
      <c r="D40" s="490"/>
      <c r="E40" s="429"/>
      <c r="F40" s="440"/>
      <c r="G40" s="440"/>
      <c r="H40" s="492"/>
      <c r="I40" s="440"/>
      <c r="J40" s="440"/>
      <c r="K40" s="493"/>
      <c r="L40" s="282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J40" s="51"/>
      <c r="AO40" s="51"/>
      <c r="AP40" s="51"/>
    </row>
    <row r="41" spans="1:42" ht="24.95" customHeight="1" x14ac:dyDescent="0.3">
      <c r="A41" s="563" t="s">
        <v>557</v>
      </c>
      <c r="B41" s="563"/>
      <c r="C41" s="563"/>
      <c r="D41" s="563"/>
      <c r="E41" s="499"/>
      <c r="F41" s="500"/>
      <c r="G41" s="500"/>
      <c r="H41" s="500"/>
      <c r="I41" s="500"/>
      <c r="J41" s="500"/>
      <c r="K41" s="501"/>
      <c r="L41" s="502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J41" s="51"/>
      <c r="AO41" s="51"/>
      <c r="AP41" s="51"/>
    </row>
    <row r="42" spans="1:42" ht="24.95" customHeight="1" x14ac:dyDescent="0.3">
      <c r="A42" s="100">
        <v>44295</v>
      </c>
      <c r="B42" s="102" t="s">
        <v>580</v>
      </c>
      <c r="C42" s="101" t="s">
        <v>16</v>
      </c>
      <c r="D42" s="105" t="s">
        <v>7</v>
      </c>
      <c r="E42" s="517"/>
      <c r="F42" s="518">
        <v>20208</v>
      </c>
      <c r="G42" s="517"/>
      <c r="H42" s="517" t="s">
        <v>0</v>
      </c>
      <c r="I42" s="517"/>
      <c r="J42" s="517"/>
      <c r="K42" s="517"/>
      <c r="L42" s="448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L42" s="37"/>
      <c r="AM42" s="19"/>
    </row>
    <row r="43" spans="1:42" ht="24.95" customHeight="1" x14ac:dyDescent="0.3">
      <c r="A43" s="24">
        <v>44456</v>
      </c>
      <c r="B43" s="30" t="s">
        <v>592</v>
      </c>
      <c r="C43" s="26" t="s">
        <v>16</v>
      </c>
      <c r="D43" s="36" t="s">
        <v>7</v>
      </c>
      <c r="E43" s="462"/>
      <c r="F43" s="463">
        <v>20207</v>
      </c>
      <c r="G43" s="462"/>
      <c r="H43" s="462"/>
      <c r="I43" s="462"/>
      <c r="J43" s="462"/>
      <c r="K43" s="445"/>
      <c r="L43" s="445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J43" s="51"/>
      <c r="AL43" s="37"/>
      <c r="AM43" s="19"/>
      <c r="AO43" s="51"/>
    </row>
    <row r="44" spans="1:42" ht="24.95" customHeight="1" x14ac:dyDescent="0.3">
      <c r="A44" s="24">
        <v>44494</v>
      </c>
      <c r="B44" s="30" t="s">
        <v>458</v>
      </c>
      <c r="C44" s="26" t="s">
        <v>16</v>
      </c>
      <c r="D44" s="36" t="s">
        <v>465</v>
      </c>
      <c r="E44" s="462"/>
      <c r="F44" s="463">
        <v>729.68</v>
      </c>
      <c r="G44" s="462"/>
      <c r="H44" s="462"/>
      <c r="I44" s="462"/>
      <c r="J44" s="462"/>
      <c r="K44" s="445"/>
      <c r="L44" s="445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J44" s="51"/>
      <c r="AL44" s="37"/>
      <c r="AM44" s="19"/>
      <c r="AO44" s="51"/>
    </row>
    <row r="45" spans="1:42" x14ac:dyDescent="0.3">
      <c r="A45" s="28">
        <v>44526</v>
      </c>
      <c r="B45" s="513" t="s">
        <v>459</v>
      </c>
      <c r="C45" s="457" t="s">
        <v>16</v>
      </c>
      <c r="D45" s="520" t="s">
        <v>460</v>
      </c>
      <c r="E45" s="477"/>
      <c r="F45" s="519">
        <v>3500</v>
      </c>
      <c r="G45" s="515"/>
      <c r="H45" s="515"/>
      <c r="I45" s="515"/>
      <c r="J45" s="515"/>
      <c r="K45" s="451"/>
      <c r="L45" s="451"/>
    </row>
    <row r="46" spans="1:42" ht="24.95" customHeight="1" x14ac:dyDescent="0.3">
      <c r="A46" s="28"/>
      <c r="B46" s="457"/>
      <c r="C46" s="557" t="s">
        <v>559</v>
      </c>
      <c r="D46" s="558"/>
      <c r="E46" s="515"/>
      <c r="F46" s="451"/>
      <c r="G46" s="451"/>
      <c r="H46" s="515"/>
      <c r="I46" s="515"/>
      <c r="J46" s="515"/>
      <c r="K46" s="516">
        <f>SUM(F42:F45)</f>
        <v>44644.68</v>
      </c>
      <c r="L46" s="468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J46" s="55"/>
      <c r="AL46" s="37"/>
      <c r="AM46" s="19"/>
      <c r="AO46" s="55"/>
    </row>
    <row r="47" spans="1:42" ht="24.95" customHeight="1" x14ac:dyDescent="0.3">
      <c r="A47" s="33"/>
      <c r="B47" s="34"/>
      <c r="C47" s="34"/>
      <c r="D47" s="504"/>
      <c r="E47" s="461"/>
      <c r="F47" s="492"/>
      <c r="G47" s="492"/>
      <c r="H47" s="461"/>
      <c r="I47" s="461"/>
      <c r="J47" s="461"/>
      <c r="K47" s="282"/>
      <c r="L47" s="282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J47" s="55"/>
      <c r="AL47" s="37"/>
      <c r="AM47" s="19"/>
      <c r="AO47" s="55"/>
    </row>
    <row r="48" spans="1:42" ht="24.95" customHeight="1" x14ac:dyDescent="0.3">
      <c r="A48" s="523" t="s">
        <v>558</v>
      </c>
      <c r="B48" s="523"/>
      <c r="C48" s="523"/>
      <c r="D48" s="524"/>
      <c r="E48" s="525"/>
      <c r="F48" s="525"/>
      <c r="G48" s="525"/>
      <c r="H48" s="525"/>
      <c r="I48" s="525"/>
      <c r="J48" s="525"/>
      <c r="K48" s="525"/>
      <c r="L48" s="526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J48" s="55"/>
      <c r="AL48" s="37"/>
      <c r="AM48" s="19"/>
      <c r="AO48" s="55"/>
    </row>
    <row r="49" spans="1:41" ht="24.95" customHeight="1" x14ac:dyDescent="0.3">
      <c r="A49" s="24">
        <v>44333</v>
      </c>
      <c r="B49" s="26"/>
      <c r="C49" s="26" t="s">
        <v>264</v>
      </c>
      <c r="D49" s="26" t="s">
        <v>172</v>
      </c>
      <c r="E49" s="463">
        <v>2500</v>
      </c>
      <c r="F49" s="463"/>
      <c r="G49" s="463"/>
      <c r="H49" s="463"/>
      <c r="I49" s="463"/>
      <c r="J49" s="463"/>
      <c r="K49" s="463"/>
      <c r="L49" s="445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J49" s="55"/>
      <c r="AL49" s="37"/>
      <c r="AM49" s="19"/>
      <c r="AO49" s="55"/>
    </row>
    <row r="50" spans="1:41" ht="24" customHeight="1" x14ac:dyDescent="0.3">
      <c r="A50" s="24">
        <v>44333</v>
      </c>
      <c r="B50" s="30"/>
      <c r="C50" s="26" t="s">
        <v>466</v>
      </c>
      <c r="D50" s="26" t="s">
        <v>172</v>
      </c>
      <c r="E50" s="463">
        <v>500</v>
      </c>
      <c r="F50" s="463"/>
      <c r="G50" s="463"/>
      <c r="H50" s="463"/>
      <c r="I50" s="463"/>
      <c r="J50" s="463"/>
      <c r="K50" s="463"/>
      <c r="L50" s="445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L50" s="37"/>
      <c r="AM50" s="19"/>
    </row>
    <row r="51" spans="1:41" ht="24.95" customHeight="1" x14ac:dyDescent="0.3">
      <c r="A51" s="24">
        <v>44620</v>
      </c>
      <c r="B51" s="30"/>
      <c r="C51" s="26" t="s">
        <v>264</v>
      </c>
      <c r="D51" s="26" t="s">
        <v>172</v>
      </c>
      <c r="E51" s="463">
        <v>2500</v>
      </c>
      <c r="F51" s="463"/>
      <c r="G51" s="445"/>
      <c r="H51" s="445"/>
      <c r="I51" s="463"/>
      <c r="J51" s="463"/>
      <c r="K51" s="463"/>
      <c r="L51" s="463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J51" s="55"/>
      <c r="AL51" s="37"/>
      <c r="AM51" s="19"/>
      <c r="AO51" s="55"/>
    </row>
    <row r="52" spans="1:41" x14ac:dyDescent="0.3">
      <c r="A52" s="24">
        <v>44620</v>
      </c>
      <c r="B52" s="30"/>
      <c r="C52" s="41" t="s">
        <v>466</v>
      </c>
      <c r="D52" s="27" t="s">
        <v>172</v>
      </c>
      <c r="E52" s="463">
        <v>500</v>
      </c>
      <c r="F52" s="463"/>
      <c r="G52" s="463"/>
      <c r="H52" s="463"/>
      <c r="I52" s="463"/>
      <c r="J52" s="463"/>
      <c r="K52" s="463"/>
      <c r="L52" s="463"/>
    </row>
    <row r="53" spans="1:41" x14ac:dyDescent="0.3">
      <c r="A53" s="514"/>
      <c r="B53" s="513"/>
      <c r="C53" s="556" t="s">
        <v>560</v>
      </c>
      <c r="D53" s="556"/>
      <c r="E53" s="503"/>
      <c r="F53" s="497"/>
      <c r="G53" s="497"/>
      <c r="H53" s="497"/>
      <c r="I53" s="497"/>
      <c r="J53" s="497"/>
      <c r="K53" s="482">
        <f>SUM(E49:E52)</f>
        <v>6000</v>
      </c>
      <c r="L53" s="286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L53" s="37"/>
      <c r="AM53" s="19"/>
    </row>
    <row r="54" spans="1:41" s="478" customFormat="1" ht="24" customHeight="1" x14ac:dyDescent="0.2">
      <c r="A54" s="512"/>
      <c r="B54" s="505"/>
      <c r="C54" s="505"/>
      <c r="D54" s="506"/>
      <c r="E54" s="507"/>
      <c r="F54" s="508"/>
      <c r="G54" s="508"/>
      <c r="H54" s="508"/>
      <c r="I54" s="508"/>
      <c r="J54" s="509"/>
      <c r="K54" s="510"/>
      <c r="L54" s="511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79"/>
      <c r="Y54" s="479"/>
      <c r="Z54" s="479"/>
      <c r="AA54" s="479"/>
      <c r="AB54" s="479"/>
      <c r="AC54" s="479"/>
      <c r="AD54" s="479"/>
      <c r="AE54" s="479"/>
      <c r="AF54" s="479"/>
      <c r="AG54" s="479"/>
      <c r="AL54" s="480"/>
      <c r="AM54" s="481"/>
    </row>
    <row r="55" spans="1:41" ht="24" customHeight="1" x14ac:dyDescent="0.3">
      <c r="A55" s="564" t="s">
        <v>555</v>
      </c>
      <c r="B55" s="564"/>
      <c r="C55" s="564"/>
      <c r="D55" s="564"/>
      <c r="E55" s="521"/>
      <c r="F55" s="521"/>
      <c r="G55" s="521"/>
      <c r="H55" s="521"/>
      <c r="I55" s="521"/>
      <c r="J55" s="521"/>
      <c r="K55" s="521"/>
      <c r="L55" s="522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L55" s="37"/>
      <c r="AM55" s="19"/>
    </row>
    <row r="56" spans="1:41" ht="24" customHeight="1" x14ac:dyDescent="0.3">
      <c r="A56" s="106">
        <v>44309</v>
      </c>
      <c r="B56" s="27" t="s">
        <v>581</v>
      </c>
      <c r="C56" s="27" t="s">
        <v>97</v>
      </c>
      <c r="D56" s="27" t="s">
        <v>98</v>
      </c>
      <c r="E56" s="463">
        <v>310</v>
      </c>
      <c r="F56" s="463"/>
      <c r="G56" s="463"/>
      <c r="H56" s="463"/>
      <c r="I56" s="463"/>
      <c r="J56" s="463"/>
      <c r="K56" s="463">
        <f>SUM(E56:J56)</f>
        <v>310</v>
      </c>
      <c r="L56" s="26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K56" s="40"/>
      <c r="AL56" s="38"/>
    </row>
    <row r="57" spans="1:41" ht="24" customHeight="1" x14ac:dyDescent="0.3">
      <c r="A57" s="33">
        <v>44357</v>
      </c>
      <c r="B57" s="26" t="s">
        <v>582</v>
      </c>
      <c r="C57" s="26" t="s">
        <v>265</v>
      </c>
      <c r="D57" s="27" t="s">
        <v>269</v>
      </c>
      <c r="E57" s="463">
        <v>262.5</v>
      </c>
      <c r="F57" s="463"/>
      <c r="G57" s="463"/>
      <c r="H57" s="463"/>
      <c r="I57" s="463"/>
      <c r="J57" s="463"/>
      <c r="K57" s="463">
        <f t="shared" ref="K57:K64" si="0">SUM(E57:J57)</f>
        <v>262.5</v>
      </c>
      <c r="L57" s="26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K57" s="40"/>
      <c r="AL57" s="38"/>
    </row>
    <row r="58" spans="1:41" ht="24" customHeight="1" x14ac:dyDescent="0.3">
      <c r="A58" s="33">
        <v>44357</v>
      </c>
      <c r="B58" s="26" t="s">
        <v>584</v>
      </c>
      <c r="C58" s="26" t="s">
        <v>271</v>
      </c>
      <c r="D58" s="27" t="s">
        <v>270</v>
      </c>
      <c r="E58" s="463">
        <v>31.25</v>
      </c>
      <c r="F58" s="463"/>
      <c r="G58" s="463"/>
      <c r="H58" s="463"/>
      <c r="I58" s="463"/>
      <c r="J58" s="463"/>
      <c r="K58" s="463">
        <f t="shared" si="0"/>
        <v>31.25</v>
      </c>
      <c r="L58" s="26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K58" s="37"/>
      <c r="AL58" s="38"/>
    </row>
    <row r="59" spans="1:41" ht="24" customHeight="1" x14ac:dyDescent="0.3">
      <c r="A59" s="33">
        <v>44361</v>
      </c>
      <c r="B59" s="26" t="s">
        <v>583</v>
      </c>
      <c r="C59" s="26" t="s">
        <v>272</v>
      </c>
      <c r="D59" s="27" t="s">
        <v>269</v>
      </c>
      <c r="E59" s="463">
        <v>50</v>
      </c>
      <c r="F59" s="463"/>
      <c r="G59" s="463"/>
      <c r="H59" s="463"/>
      <c r="I59" s="463"/>
      <c r="J59" s="463"/>
      <c r="K59" s="463">
        <f t="shared" si="0"/>
        <v>50</v>
      </c>
      <c r="L59" s="26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K59" s="37"/>
      <c r="AL59" s="38"/>
    </row>
    <row r="60" spans="1:41" ht="24" customHeight="1" x14ac:dyDescent="0.3">
      <c r="A60" s="33">
        <v>44386</v>
      </c>
      <c r="B60" s="27" t="s">
        <v>585</v>
      </c>
      <c r="C60" s="26" t="s">
        <v>266</v>
      </c>
      <c r="D60" s="27" t="s">
        <v>267</v>
      </c>
      <c r="E60" s="463">
        <v>50</v>
      </c>
      <c r="F60" s="463"/>
      <c r="G60" s="463"/>
      <c r="H60" s="463"/>
      <c r="I60" s="463"/>
      <c r="J60" s="463"/>
      <c r="K60" s="463">
        <f t="shared" si="0"/>
        <v>50</v>
      </c>
      <c r="L60" s="26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K60" s="17"/>
      <c r="AL60" s="39"/>
      <c r="AN60" s="31"/>
    </row>
    <row r="61" spans="1:41" ht="24" customHeight="1" x14ac:dyDescent="0.3">
      <c r="A61" s="33">
        <v>44448</v>
      </c>
      <c r="B61" s="27" t="s">
        <v>586</v>
      </c>
      <c r="C61" s="26" t="s">
        <v>268</v>
      </c>
      <c r="D61" s="27" t="s">
        <v>273</v>
      </c>
      <c r="E61" s="463">
        <v>60</v>
      </c>
      <c r="F61" s="463"/>
      <c r="G61" s="463"/>
      <c r="H61" s="463"/>
      <c r="I61" s="463"/>
      <c r="J61" s="463"/>
      <c r="K61" s="463">
        <f t="shared" si="0"/>
        <v>60</v>
      </c>
      <c r="L61" s="26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L61" s="20"/>
    </row>
    <row r="62" spans="1:41" ht="24" customHeight="1" x14ac:dyDescent="0.3">
      <c r="A62" s="33">
        <v>44454</v>
      </c>
      <c r="B62" s="27" t="s">
        <v>589</v>
      </c>
      <c r="C62" s="26" t="s">
        <v>268</v>
      </c>
      <c r="D62" s="27" t="s">
        <v>274</v>
      </c>
      <c r="E62" s="463">
        <v>50</v>
      </c>
      <c r="F62" s="463"/>
      <c r="G62" s="463"/>
      <c r="H62" s="463"/>
      <c r="I62" s="463"/>
      <c r="J62" s="463"/>
      <c r="K62" s="463">
        <f t="shared" si="0"/>
        <v>50</v>
      </c>
      <c r="L62" s="26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L62" s="20"/>
    </row>
    <row r="63" spans="1:41" ht="24" customHeight="1" x14ac:dyDescent="0.3">
      <c r="A63" s="33">
        <v>44452</v>
      </c>
      <c r="B63" s="27" t="s">
        <v>587</v>
      </c>
      <c r="C63" s="26" t="s">
        <v>275</v>
      </c>
      <c r="D63" s="35" t="s">
        <v>276</v>
      </c>
      <c r="E63" s="463">
        <v>300</v>
      </c>
      <c r="F63" s="463"/>
      <c r="G63" s="463"/>
      <c r="H63" s="463"/>
      <c r="I63" s="463"/>
      <c r="J63" s="463"/>
      <c r="K63" s="463">
        <f t="shared" si="0"/>
        <v>300</v>
      </c>
      <c r="L63" s="26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L63" s="20"/>
    </row>
    <row r="64" spans="1:41" ht="24" customHeight="1" x14ac:dyDescent="0.3">
      <c r="A64" s="33">
        <v>44449</v>
      </c>
      <c r="B64" s="27" t="s">
        <v>588</v>
      </c>
      <c r="C64" s="26" t="s">
        <v>265</v>
      </c>
      <c r="D64" s="35" t="s">
        <v>276</v>
      </c>
      <c r="E64" s="463">
        <v>50</v>
      </c>
      <c r="F64" s="463"/>
      <c r="G64" s="463"/>
      <c r="H64" s="463"/>
      <c r="I64" s="463"/>
      <c r="J64" s="463"/>
      <c r="K64" s="463">
        <f t="shared" si="0"/>
        <v>50</v>
      </c>
      <c r="L64" s="26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L64" s="20"/>
    </row>
    <row r="65" spans="1:38" ht="24" customHeight="1" x14ac:dyDescent="0.3">
      <c r="A65" s="33">
        <v>44511</v>
      </c>
      <c r="B65" s="532"/>
      <c r="C65" s="61" t="s">
        <v>467</v>
      </c>
      <c r="D65" s="35" t="s">
        <v>468</v>
      </c>
      <c r="E65" s="463">
        <v>130</v>
      </c>
      <c r="F65" s="463"/>
      <c r="G65" s="463"/>
      <c r="H65" s="463"/>
      <c r="I65" s="483"/>
      <c r="J65" s="483"/>
      <c r="K65" s="463">
        <v>130</v>
      </c>
      <c r="L65" s="26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L65" s="20"/>
    </row>
    <row r="66" spans="1:38" ht="24" customHeight="1" x14ac:dyDescent="0.3">
      <c r="A66" s="33">
        <v>44517</v>
      </c>
      <c r="B66" s="328" t="s">
        <v>597</v>
      </c>
      <c r="C66" s="26" t="s">
        <v>564</v>
      </c>
      <c r="D66" s="35" t="s">
        <v>400</v>
      </c>
      <c r="E66" s="463">
        <v>310</v>
      </c>
      <c r="F66" s="463"/>
      <c r="G66" s="463"/>
      <c r="H66" s="463"/>
      <c r="I66" s="483"/>
      <c r="J66" s="483"/>
      <c r="K66" s="463">
        <f t="shared" ref="K66:K91" si="1">SUM(E66:J66)</f>
        <v>310</v>
      </c>
      <c r="L66" s="26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L66" s="20"/>
    </row>
    <row r="67" spans="1:38" ht="24" customHeight="1" x14ac:dyDescent="0.3">
      <c r="A67" s="33">
        <v>44494</v>
      </c>
      <c r="B67" s="328" t="s">
        <v>598</v>
      </c>
      <c r="C67" s="26" t="s">
        <v>565</v>
      </c>
      <c r="D67" s="35" t="s">
        <v>283</v>
      </c>
      <c r="E67" s="463">
        <v>150</v>
      </c>
      <c r="F67" s="463"/>
      <c r="G67" s="463"/>
      <c r="H67" s="463"/>
      <c r="I67" s="483"/>
      <c r="J67" s="483"/>
      <c r="K67" s="463">
        <f t="shared" si="1"/>
        <v>150</v>
      </c>
      <c r="L67" s="26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L67" s="20"/>
    </row>
    <row r="68" spans="1:38" ht="24" customHeight="1" x14ac:dyDescent="0.3">
      <c r="A68" s="33">
        <v>44482</v>
      </c>
      <c r="B68" s="328" t="s">
        <v>590</v>
      </c>
      <c r="C68" s="26" t="s">
        <v>566</v>
      </c>
      <c r="D68" s="35" t="s">
        <v>283</v>
      </c>
      <c r="E68" s="463">
        <v>87.5</v>
      </c>
      <c r="F68" s="463"/>
      <c r="G68" s="463"/>
      <c r="H68" s="463"/>
      <c r="I68" s="483"/>
      <c r="J68" s="483"/>
      <c r="K68" s="463">
        <f t="shared" si="1"/>
        <v>87.5</v>
      </c>
      <c r="L68" s="26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L68" s="20"/>
    </row>
    <row r="69" spans="1:38" ht="24" customHeight="1" x14ac:dyDescent="0.3">
      <c r="A69" s="33">
        <v>44484</v>
      </c>
      <c r="B69" s="328" t="s">
        <v>591</v>
      </c>
      <c r="C69" s="26" t="s">
        <v>567</v>
      </c>
      <c r="D69" s="35" t="s">
        <v>283</v>
      </c>
      <c r="E69" s="463">
        <v>110</v>
      </c>
      <c r="F69" s="463"/>
      <c r="G69" s="463"/>
      <c r="H69" s="463"/>
      <c r="I69" s="483"/>
      <c r="J69" s="483"/>
      <c r="K69" s="463">
        <f t="shared" si="1"/>
        <v>110</v>
      </c>
      <c r="L69" s="26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L69" s="20"/>
    </row>
    <row r="70" spans="1:38" ht="24" customHeight="1" x14ac:dyDescent="0.3">
      <c r="A70" s="33">
        <v>44536</v>
      </c>
      <c r="B70" s="328" t="s">
        <v>596</v>
      </c>
      <c r="C70" s="26" t="s">
        <v>568</v>
      </c>
      <c r="D70" s="35" t="s">
        <v>401</v>
      </c>
      <c r="E70" s="463">
        <v>370</v>
      </c>
      <c r="F70" s="463"/>
      <c r="G70" s="463"/>
      <c r="H70" s="463"/>
      <c r="I70" s="483"/>
      <c r="J70" s="483"/>
      <c r="K70" s="463">
        <f t="shared" si="1"/>
        <v>370</v>
      </c>
      <c r="L70" s="26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L70" s="20"/>
    </row>
    <row r="71" spans="1:38" ht="24" customHeight="1" x14ac:dyDescent="0.3">
      <c r="A71" s="33">
        <v>44515</v>
      </c>
      <c r="B71" s="328" t="s">
        <v>594</v>
      </c>
      <c r="C71" s="26" t="s">
        <v>569</v>
      </c>
      <c r="D71" s="35" t="s">
        <v>401</v>
      </c>
      <c r="E71" s="463">
        <v>175</v>
      </c>
      <c r="F71" s="463"/>
      <c r="G71" s="463"/>
      <c r="H71" s="463"/>
      <c r="I71" s="483"/>
      <c r="J71" s="483"/>
      <c r="K71" s="463">
        <f t="shared" si="1"/>
        <v>175</v>
      </c>
      <c r="L71" s="26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L71" s="20"/>
    </row>
    <row r="72" spans="1:38" ht="24" customHeight="1" x14ac:dyDescent="0.3">
      <c r="A72" s="33">
        <v>44505</v>
      </c>
      <c r="B72" s="328" t="s">
        <v>595</v>
      </c>
      <c r="C72" s="26" t="s">
        <v>570</v>
      </c>
      <c r="D72" s="35" t="s">
        <v>401</v>
      </c>
      <c r="E72" s="463">
        <v>220</v>
      </c>
      <c r="F72" s="463"/>
      <c r="G72" s="463"/>
      <c r="H72" s="463"/>
      <c r="I72" s="483"/>
      <c r="J72" s="483"/>
      <c r="K72" s="463">
        <f t="shared" si="1"/>
        <v>220</v>
      </c>
      <c r="L72" s="26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L72" s="20"/>
    </row>
    <row r="73" spans="1:38" ht="24" customHeight="1" x14ac:dyDescent="0.3">
      <c r="A73" s="33">
        <v>44567</v>
      </c>
      <c r="B73" s="328" t="s">
        <v>607</v>
      </c>
      <c r="C73" s="26" t="s">
        <v>571</v>
      </c>
      <c r="D73" s="35" t="s">
        <v>402</v>
      </c>
      <c r="E73" s="463">
        <v>180</v>
      </c>
      <c r="F73" s="463"/>
      <c r="G73" s="463"/>
      <c r="H73" s="463"/>
      <c r="I73" s="483"/>
      <c r="J73" s="483"/>
      <c r="K73" s="463">
        <f t="shared" si="1"/>
        <v>180</v>
      </c>
      <c r="L73" s="26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L73" s="20"/>
    </row>
    <row r="74" spans="1:38" ht="24" customHeight="1" x14ac:dyDescent="0.3">
      <c r="A74" s="33">
        <v>44545</v>
      </c>
      <c r="B74" s="328" t="s">
        <v>601</v>
      </c>
      <c r="C74" s="61" t="s">
        <v>602</v>
      </c>
      <c r="D74" s="35" t="s">
        <v>402</v>
      </c>
      <c r="E74" s="463">
        <v>187.5</v>
      </c>
      <c r="F74" s="463"/>
      <c r="G74" s="463"/>
      <c r="H74" s="463"/>
      <c r="I74" s="483"/>
      <c r="J74" s="483"/>
      <c r="K74" s="463">
        <f t="shared" si="1"/>
        <v>187.5</v>
      </c>
      <c r="L74" s="26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L74" s="20"/>
    </row>
    <row r="75" spans="1:38" ht="24" customHeight="1" x14ac:dyDescent="0.3">
      <c r="A75" s="33">
        <v>44532</v>
      </c>
      <c r="B75" s="328" t="s">
        <v>603</v>
      </c>
      <c r="C75" s="61" t="s">
        <v>604</v>
      </c>
      <c r="D75" s="35" t="s">
        <v>402</v>
      </c>
      <c r="E75" s="463">
        <v>165</v>
      </c>
      <c r="F75" s="463"/>
      <c r="G75" s="463"/>
      <c r="H75" s="463"/>
      <c r="I75" s="483"/>
      <c r="J75" s="483"/>
      <c r="K75" s="463">
        <f t="shared" si="1"/>
        <v>165</v>
      </c>
      <c r="L75" s="26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L75" s="20"/>
    </row>
    <row r="76" spans="1:38" ht="24" customHeight="1" x14ac:dyDescent="0.3">
      <c r="A76" s="33">
        <v>44596</v>
      </c>
      <c r="B76" s="532"/>
      <c r="C76" s="61" t="s">
        <v>469</v>
      </c>
      <c r="D76" s="35" t="s">
        <v>470</v>
      </c>
      <c r="E76" s="463">
        <v>50</v>
      </c>
      <c r="F76" s="463"/>
      <c r="G76" s="463"/>
      <c r="H76" s="463"/>
      <c r="I76" s="483"/>
      <c r="J76" s="483"/>
      <c r="K76" s="463">
        <f t="shared" si="1"/>
        <v>50</v>
      </c>
      <c r="L76" s="26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L76" s="20"/>
    </row>
    <row r="77" spans="1:38" ht="24" customHeight="1" x14ac:dyDescent="0.3">
      <c r="A77" s="33">
        <v>44608</v>
      </c>
      <c r="B77" s="328" t="s">
        <v>608</v>
      </c>
      <c r="C77" s="61" t="s">
        <v>572</v>
      </c>
      <c r="D77" s="35" t="s">
        <v>403</v>
      </c>
      <c r="E77" s="463">
        <v>400</v>
      </c>
      <c r="F77" s="463"/>
      <c r="G77" s="463"/>
      <c r="H77" s="463"/>
      <c r="I77" s="483"/>
      <c r="J77" s="483"/>
      <c r="K77" s="463">
        <f t="shared" si="1"/>
        <v>400</v>
      </c>
      <c r="L77" s="26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L77" s="20"/>
    </row>
    <row r="78" spans="1:38" ht="24" customHeight="1" x14ac:dyDescent="0.3">
      <c r="A78" s="33">
        <v>44568</v>
      </c>
      <c r="B78" s="533" t="s">
        <v>606</v>
      </c>
      <c r="C78" s="61" t="s">
        <v>573</v>
      </c>
      <c r="D78" s="35" t="s">
        <v>471</v>
      </c>
      <c r="E78" s="463">
        <v>55</v>
      </c>
      <c r="F78" s="463"/>
      <c r="G78" s="463"/>
      <c r="H78" s="463"/>
      <c r="I78" s="483"/>
      <c r="J78" s="483"/>
      <c r="K78" s="463">
        <f t="shared" si="1"/>
        <v>55</v>
      </c>
      <c r="L78" s="26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L78" s="20"/>
    </row>
    <row r="79" spans="1:38" ht="24" customHeight="1" x14ac:dyDescent="0.3">
      <c r="A79" s="33">
        <v>44484</v>
      </c>
      <c r="B79" s="328" t="s">
        <v>593</v>
      </c>
      <c r="C79" s="26" t="s">
        <v>268</v>
      </c>
      <c r="D79" s="27" t="s">
        <v>404</v>
      </c>
      <c r="E79" s="463">
        <v>50</v>
      </c>
      <c r="F79" s="463"/>
      <c r="G79" s="463"/>
      <c r="H79" s="463"/>
      <c r="I79" s="483"/>
      <c r="J79" s="483"/>
      <c r="K79" s="463">
        <f t="shared" si="1"/>
        <v>50</v>
      </c>
      <c r="L79" s="26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L79" s="20"/>
    </row>
    <row r="80" spans="1:38" ht="24" customHeight="1" x14ac:dyDescent="0.3">
      <c r="A80" s="33">
        <v>44515</v>
      </c>
      <c r="B80" s="328" t="s">
        <v>599</v>
      </c>
      <c r="C80" s="26" t="s">
        <v>268</v>
      </c>
      <c r="D80" s="27" t="s">
        <v>405</v>
      </c>
      <c r="E80" s="463">
        <v>50</v>
      </c>
      <c r="F80" s="463"/>
      <c r="G80" s="463"/>
      <c r="H80" s="463"/>
      <c r="I80" s="483"/>
      <c r="J80" s="483"/>
      <c r="K80" s="463">
        <f t="shared" si="1"/>
        <v>50</v>
      </c>
      <c r="L80" s="26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L80" s="20"/>
    </row>
    <row r="81" spans="1:39" ht="24" customHeight="1" x14ac:dyDescent="0.3">
      <c r="A81" s="33">
        <v>44545</v>
      </c>
      <c r="B81" s="328" t="s">
        <v>600</v>
      </c>
      <c r="C81" s="26" t="s">
        <v>268</v>
      </c>
      <c r="D81" s="27" t="s">
        <v>406</v>
      </c>
      <c r="E81" s="463">
        <v>50</v>
      </c>
      <c r="F81" s="463"/>
      <c r="G81" s="463"/>
      <c r="H81" s="463"/>
      <c r="I81" s="483"/>
      <c r="J81" s="483"/>
      <c r="K81" s="463">
        <f t="shared" si="1"/>
        <v>50</v>
      </c>
      <c r="L81" s="26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L81" s="20"/>
    </row>
    <row r="82" spans="1:39" ht="24" customHeight="1" x14ac:dyDescent="0.3">
      <c r="A82" s="33">
        <v>44578</v>
      </c>
      <c r="B82" s="329" t="s">
        <v>609</v>
      </c>
      <c r="C82" s="26" t="s">
        <v>268</v>
      </c>
      <c r="D82" s="27" t="s">
        <v>407</v>
      </c>
      <c r="E82" s="463">
        <v>50</v>
      </c>
      <c r="F82" s="463"/>
      <c r="G82" s="463"/>
      <c r="H82" s="463"/>
      <c r="I82" s="483"/>
      <c r="J82" s="483"/>
      <c r="K82" s="463">
        <f>SUM(E82:J82)</f>
        <v>50</v>
      </c>
      <c r="L82" s="26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</row>
    <row r="83" spans="1:39" ht="24" customHeight="1" x14ac:dyDescent="0.3">
      <c r="A83" s="33">
        <v>44589</v>
      </c>
      <c r="B83" s="532"/>
      <c r="C83" s="26" t="s">
        <v>574</v>
      </c>
      <c r="D83" s="27" t="s">
        <v>472</v>
      </c>
      <c r="E83" s="463">
        <v>160</v>
      </c>
      <c r="F83" s="463"/>
      <c r="G83" s="463"/>
      <c r="H83" s="463"/>
      <c r="I83" s="483"/>
      <c r="J83" s="483"/>
      <c r="K83" s="463">
        <f>SUM(E83:J83)</f>
        <v>160</v>
      </c>
      <c r="L83" s="26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</row>
    <row r="84" spans="1:39" ht="24" customHeight="1" x14ac:dyDescent="0.3">
      <c r="A84" s="33">
        <v>44595</v>
      </c>
      <c r="B84" s="328" t="s">
        <v>611</v>
      </c>
      <c r="C84" s="26" t="s">
        <v>575</v>
      </c>
      <c r="D84" s="27" t="s">
        <v>407</v>
      </c>
      <c r="E84" s="463">
        <v>55</v>
      </c>
      <c r="F84" s="463"/>
      <c r="G84" s="463"/>
      <c r="H84" s="463"/>
      <c r="I84" s="483"/>
      <c r="J84" s="483"/>
      <c r="K84" s="463">
        <f t="shared" si="1"/>
        <v>55</v>
      </c>
      <c r="L84" s="26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L84" s="20"/>
    </row>
    <row r="85" spans="1:39" ht="24" customHeight="1" x14ac:dyDescent="0.3">
      <c r="A85" s="33">
        <v>44602</v>
      </c>
      <c r="B85" s="328" t="s">
        <v>473</v>
      </c>
      <c r="C85" s="61" t="s">
        <v>474</v>
      </c>
      <c r="D85" s="27" t="s">
        <v>475</v>
      </c>
      <c r="E85" s="463">
        <v>27</v>
      </c>
      <c r="F85" s="463"/>
      <c r="G85" s="463"/>
      <c r="H85" s="463"/>
      <c r="I85" s="483"/>
      <c r="J85" s="483"/>
      <c r="K85" s="463">
        <f t="shared" si="1"/>
        <v>27</v>
      </c>
      <c r="L85" s="26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L85" s="20"/>
    </row>
    <row r="86" spans="1:39" ht="24" customHeight="1" x14ac:dyDescent="0.3">
      <c r="A86" s="33">
        <v>44607</v>
      </c>
      <c r="B86" s="532"/>
      <c r="C86" s="26" t="s">
        <v>268</v>
      </c>
      <c r="D86" s="27" t="s">
        <v>476</v>
      </c>
      <c r="E86" s="463">
        <v>50</v>
      </c>
      <c r="F86" s="463"/>
      <c r="G86" s="463"/>
      <c r="H86" s="463"/>
      <c r="I86" s="483"/>
      <c r="J86" s="483"/>
      <c r="K86" s="463">
        <f t="shared" si="1"/>
        <v>50</v>
      </c>
      <c r="L86" s="26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L86" s="20"/>
    </row>
    <row r="87" spans="1:39" ht="24" customHeight="1" x14ac:dyDescent="0.3">
      <c r="A87" s="33">
        <v>44610</v>
      </c>
      <c r="B87" s="328" t="s">
        <v>610</v>
      </c>
      <c r="C87" s="26" t="s">
        <v>576</v>
      </c>
      <c r="D87" s="27" t="s">
        <v>407</v>
      </c>
      <c r="E87" s="463">
        <v>87.5</v>
      </c>
      <c r="F87" s="463"/>
      <c r="G87" s="463"/>
      <c r="H87" s="463"/>
      <c r="I87" s="483"/>
      <c r="J87" s="483"/>
      <c r="K87" s="463">
        <f t="shared" si="1"/>
        <v>87.5</v>
      </c>
      <c r="L87" s="26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L87" s="20"/>
    </row>
    <row r="88" spans="1:39" ht="24" customHeight="1" x14ac:dyDescent="0.3">
      <c r="A88" s="33">
        <v>44623</v>
      </c>
      <c r="B88" s="328" t="s">
        <v>613</v>
      </c>
      <c r="C88" s="34" t="s">
        <v>577</v>
      </c>
      <c r="D88" s="27" t="s">
        <v>477</v>
      </c>
      <c r="E88" s="463">
        <v>50</v>
      </c>
      <c r="F88" s="463"/>
      <c r="G88" s="463"/>
      <c r="H88" s="463"/>
      <c r="I88" s="483"/>
      <c r="J88" s="483"/>
      <c r="K88" s="463">
        <f t="shared" si="1"/>
        <v>50</v>
      </c>
      <c r="L88" s="26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L88" s="20"/>
    </row>
    <row r="89" spans="1:39" ht="24" customHeight="1" x14ac:dyDescent="0.3">
      <c r="A89" s="33">
        <v>44624</v>
      </c>
      <c r="B89" s="328" t="s">
        <v>616</v>
      </c>
      <c r="C89" s="536" t="s">
        <v>578</v>
      </c>
      <c r="D89" s="27" t="s">
        <v>478</v>
      </c>
      <c r="E89" s="463">
        <v>93.75</v>
      </c>
      <c r="F89" s="463"/>
      <c r="G89" s="463"/>
      <c r="H89" s="463"/>
      <c r="I89" s="483"/>
      <c r="J89" s="483"/>
      <c r="K89" s="463">
        <f t="shared" si="1"/>
        <v>93.75</v>
      </c>
      <c r="L89" s="26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L89" s="20"/>
    </row>
    <row r="90" spans="1:39" ht="24" customHeight="1" x14ac:dyDescent="0.3">
      <c r="A90" s="33">
        <v>44631</v>
      </c>
      <c r="B90" s="328" t="s">
        <v>612</v>
      </c>
      <c r="C90" s="34" t="s">
        <v>579</v>
      </c>
      <c r="D90" s="27" t="s">
        <v>407</v>
      </c>
      <c r="E90" s="463">
        <v>330</v>
      </c>
      <c r="F90" s="463"/>
      <c r="G90" s="463"/>
      <c r="H90" s="463"/>
      <c r="I90" s="483"/>
      <c r="J90" s="483"/>
      <c r="K90" s="463">
        <f t="shared" si="1"/>
        <v>330</v>
      </c>
      <c r="L90" s="26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L90" s="20"/>
    </row>
    <row r="91" spans="1:39" ht="24" customHeight="1" x14ac:dyDescent="0.3">
      <c r="A91" s="33">
        <v>44635</v>
      </c>
      <c r="B91" s="532"/>
      <c r="C91" s="34" t="s">
        <v>268</v>
      </c>
      <c r="D91" s="27" t="s">
        <v>614</v>
      </c>
      <c r="E91" s="463">
        <v>50</v>
      </c>
      <c r="F91" s="463"/>
      <c r="G91" s="463"/>
      <c r="H91" s="463"/>
      <c r="I91" s="483"/>
      <c r="J91" s="483"/>
      <c r="K91" s="463">
        <f t="shared" si="1"/>
        <v>50</v>
      </c>
      <c r="L91" s="26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L91" s="20"/>
    </row>
    <row r="92" spans="1:39" s="479" customFormat="1" ht="24" customHeight="1" x14ac:dyDescent="0.2">
      <c r="A92" s="488"/>
      <c r="B92" s="489"/>
      <c r="C92" s="559" t="s">
        <v>552</v>
      </c>
      <c r="D92" s="560"/>
      <c r="E92" s="487">
        <f>SUM(E56:E91)</f>
        <v>4857</v>
      </c>
      <c r="F92" s="486"/>
      <c r="G92" s="486"/>
      <c r="H92" s="486"/>
      <c r="I92" s="486"/>
      <c r="J92" s="486"/>
      <c r="K92" s="486">
        <f>SUM(K56:K91)</f>
        <v>4857</v>
      </c>
      <c r="L92" s="489"/>
    </row>
    <row r="93" spans="1:39" ht="24" customHeight="1" x14ac:dyDescent="0.3">
      <c r="A93" s="33"/>
      <c r="B93" s="34"/>
      <c r="C93" s="34"/>
      <c r="D93" s="45"/>
      <c r="E93" s="46"/>
      <c r="F93" s="47"/>
      <c r="G93" s="34"/>
      <c r="H93" s="34"/>
      <c r="I93" s="34"/>
      <c r="J93" s="34"/>
      <c r="K93" s="484"/>
      <c r="L93" s="485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M93" s="16" t="s">
        <v>0</v>
      </c>
    </row>
    <row r="94" spans="1:39" s="41" customFormat="1" ht="24" customHeight="1" x14ac:dyDescent="0.25">
      <c r="A94" s="33"/>
      <c r="B94" s="34"/>
      <c r="C94" s="34"/>
      <c r="D94" s="45"/>
      <c r="E94" s="46"/>
      <c r="F94" s="47"/>
      <c r="G94" s="34"/>
      <c r="H94" s="34"/>
      <c r="I94" s="554" t="s">
        <v>551</v>
      </c>
      <c r="J94" s="554"/>
      <c r="K94" s="555"/>
      <c r="L94" s="486">
        <f>SUM(K46+K92)</f>
        <v>49501.68</v>
      </c>
      <c r="AI94" s="34"/>
      <c r="AM94" s="44"/>
    </row>
    <row r="95" spans="1:39" ht="24" customHeight="1" x14ac:dyDescent="0.3">
      <c r="A95" s="33"/>
      <c r="B95" s="34"/>
      <c r="C95" s="34"/>
      <c r="D95" s="45"/>
      <c r="E95" s="46"/>
      <c r="F95" s="47"/>
      <c r="G95" s="34"/>
      <c r="H95" s="34"/>
      <c r="I95" s="34"/>
      <c r="J95" s="34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 spans="1:39" ht="24.95" customHeight="1" x14ac:dyDescent="0.3">
      <c r="A96" s="33" t="s">
        <v>479</v>
      </c>
    </row>
    <row r="97" spans="2:60" ht="24.95" customHeight="1" x14ac:dyDescent="0.3">
      <c r="B97" s="330">
        <v>1</v>
      </c>
      <c r="C97" s="330" t="s">
        <v>480</v>
      </c>
      <c r="D97" s="331"/>
      <c r="E97" s="48"/>
      <c r="AI97" s="8" t="s">
        <v>0</v>
      </c>
      <c r="AJ97" s="12" t="s">
        <v>0</v>
      </c>
      <c r="AK97" s="9" t="s">
        <v>0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32"/>
      <c r="AX97" s="14"/>
      <c r="AY97" s="14"/>
      <c r="AZ97" s="14"/>
      <c r="BA97" s="14"/>
      <c r="BB97" s="14"/>
      <c r="BC97" s="14"/>
      <c r="BD97" s="14"/>
      <c r="BE97" s="13"/>
      <c r="BF97" s="13"/>
      <c r="BG97" s="13"/>
      <c r="BH97" s="1" t="s">
        <v>0</v>
      </c>
    </row>
    <row r="98" spans="2:60" ht="24.95" customHeight="1" x14ac:dyDescent="0.3">
      <c r="B98" s="330">
        <v>2</v>
      </c>
      <c r="C98" s="41" t="s">
        <v>481</v>
      </c>
      <c r="D98" s="331"/>
      <c r="E98" s="48"/>
    </row>
    <row r="99" spans="2:60" ht="24.95" customHeight="1" x14ac:dyDescent="0.3">
      <c r="B99" s="330">
        <v>3</v>
      </c>
      <c r="C99" s="41" t="s">
        <v>482</v>
      </c>
      <c r="D99" s="331"/>
      <c r="E99" s="48"/>
    </row>
    <row r="100" spans="2:60" ht="24.95" customHeight="1" x14ac:dyDescent="0.3">
      <c r="B100" s="330">
        <v>4</v>
      </c>
      <c r="C100" s="41" t="s">
        <v>483</v>
      </c>
      <c r="D100" s="331"/>
      <c r="E100" s="48"/>
    </row>
    <row r="101" spans="2:60" ht="24.95" customHeight="1" x14ac:dyDescent="0.3">
      <c r="B101" s="330">
        <v>5</v>
      </c>
      <c r="C101" s="41" t="s">
        <v>484</v>
      </c>
      <c r="D101" s="331"/>
      <c r="E101" s="48"/>
    </row>
    <row r="102" spans="2:60" ht="24.95" customHeight="1" x14ac:dyDescent="0.3">
      <c r="B102" s="330">
        <v>6</v>
      </c>
      <c r="C102" s="1" t="s">
        <v>615</v>
      </c>
      <c r="AI102" s="8" t="s">
        <v>0</v>
      </c>
      <c r="AJ102" s="12" t="s">
        <v>0</v>
      </c>
      <c r="AK102" s="9" t="s">
        <v>0</v>
      </c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32"/>
      <c r="AX102" s="14"/>
      <c r="AY102" s="14"/>
      <c r="AZ102" s="14"/>
      <c r="BA102" s="14"/>
      <c r="BB102" s="14"/>
      <c r="BC102" s="14"/>
      <c r="BD102" s="14"/>
      <c r="BE102" s="13"/>
      <c r="BF102" s="13"/>
      <c r="BG102" s="13"/>
      <c r="BH102" s="1" t="s">
        <v>0</v>
      </c>
    </row>
    <row r="103" spans="2:60" ht="24.95" customHeight="1" x14ac:dyDescent="0.3">
      <c r="B103" s="330">
        <v>7</v>
      </c>
      <c r="C103" s="1" t="s">
        <v>605</v>
      </c>
      <c r="AI103" s="8"/>
      <c r="AJ103" s="12"/>
      <c r="AK103" s="9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32"/>
      <c r="AX103" s="14"/>
      <c r="AY103" s="14"/>
      <c r="AZ103" s="14"/>
      <c r="BA103" s="14"/>
      <c r="BB103" s="14"/>
      <c r="BC103" s="14"/>
      <c r="BD103" s="14"/>
      <c r="BE103" s="13"/>
      <c r="BF103" s="13"/>
      <c r="BG103" s="13"/>
    </row>
    <row r="104" spans="2:60" ht="24.95" customHeight="1" x14ac:dyDescent="0.3">
      <c r="B104" s="534"/>
      <c r="C104" s="1" t="s">
        <v>621</v>
      </c>
      <c r="AI104" s="8"/>
      <c r="AJ104" s="12"/>
      <c r="AK104" s="9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32"/>
      <c r="AX104" s="14"/>
      <c r="AY104" s="14"/>
      <c r="AZ104" s="14"/>
      <c r="BA104" s="14"/>
      <c r="BB104" s="14"/>
      <c r="BC104" s="14"/>
      <c r="BD104" s="14"/>
      <c r="BE104" s="13"/>
      <c r="BF104" s="13"/>
      <c r="BG104" s="13"/>
    </row>
  </sheetData>
  <mergeCells count="11">
    <mergeCell ref="AJ2:AO2"/>
    <mergeCell ref="AI4:AI6"/>
    <mergeCell ref="I94:K94"/>
    <mergeCell ref="C53:D53"/>
    <mergeCell ref="C46:D46"/>
    <mergeCell ref="C92:D92"/>
    <mergeCell ref="B32:D32"/>
    <mergeCell ref="B39:D39"/>
    <mergeCell ref="A41:D41"/>
    <mergeCell ref="A55:D55"/>
    <mergeCell ref="A27:D27"/>
  </mergeCells>
  <phoneticPr fontId="0" type="noConversion"/>
  <printOptions gridLines="1"/>
  <pageMargins left="0.25" right="0.25" top="0.75" bottom="0.75" header="0.3" footer="0.3"/>
  <pageSetup paperSize="9" scale="54" fitToHeight="0" pageOrder="overThenDown" orientation="landscape" r:id="rId1"/>
  <headerFooter alignWithMargins="0"/>
  <rowBreaks count="1" manualBreakCount="1">
    <brk id="5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200"/>
  <sheetViews>
    <sheetView topLeftCell="A141" zoomScale="68" zoomScaleNormal="68" zoomScaleSheetLayoutView="50" workbookViewId="0">
      <selection activeCell="E150" sqref="E150"/>
    </sheetView>
  </sheetViews>
  <sheetFormatPr defaultRowHeight="12.75" x14ac:dyDescent="0.2"/>
  <cols>
    <col min="1" max="1" width="14" style="121" customWidth="1"/>
    <col min="2" max="2" width="6.28515625" style="121" customWidth="1"/>
    <col min="3" max="3" width="13.28515625" style="115" customWidth="1"/>
    <col min="4" max="4" width="31.7109375" customWidth="1"/>
    <col min="5" max="5" width="47.5703125" bestFit="1" customWidth="1"/>
    <col min="6" max="6" width="6.42578125" customWidth="1"/>
    <col min="7" max="7" width="17.85546875" style="363" customWidth="1"/>
    <col min="8" max="8" width="16.5703125" style="363" bestFit="1" customWidth="1"/>
    <col min="9" max="9" width="18.5703125" style="411" customWidth="1"/>
    <col min="10" max="10" width="16.7109375" style="412" bestFit="1" customWidth="1"/>
    <col min="11" max="11" width="12.5703125" style="412" bestFit="1" customWidth="1"/>
    <col min="12" max="12" width="11.28515625" style="412" bestFit="1" customWidth="1"/>
    <col min="13" max="13" width="13.7109375" style="412" bestFit="1" customWidth="1"/>
    <col min="14" max="14" width="14.140625" style="412" bestFit="1" customWidth="1"/>
    <col min="15" max="15" width="14.7109375" style="412" bestFit="1" customWidth="1"/>
    <col min="16" max="16" width="12.7109375" style="412" bestFit="1" customWidth="1"/>
    <col min="17" max="17" width="12.42578125" style="412" bestFit="1" customWidth="1"/>
    <col min="18" max="18" width="12.7109375" style="412" bestFit="1" customWidth="1"/>
    <col min="19" max="19" width="12.42578125" style="412" bestFit="1" customWidth="1"/>
    <col min="20" max="20" width="12.140625" style="412" bestFit="1" customWidth="1"/>
    <col min="21" max="21" width="12.42578125" style="412" bestFit="1" customWidth="1"/>
    <col min="22" max="22" width="9.28515625" style="412" bestFit="1" customWidth="1"/>
    <col min="23" max="23" width="13.7109375" style="412" bestFit="1" customWidth="1"/>
    <col min="24" max="24" width="9.28515625" style="412" bestFit="1" customWidth="1"/>
    <col min="25" max="26" width="14.7109375" style="412" bestFit="1" customWidth="1"/>
    <col min="27" max="27" width="12.7109375" style="412" customWidth="1"/>
    <col min="28" max="28" width="13.85546875" style="412" bestFit="1" customWidth="1"/>
    <col min="29" max="29" width="17" style="412" customWidth="1"/>
    <col min="30" max="30" width="16.5703125" style="412" bestFit="1" customWidth="1"/>
    <col min="31" max="31" width="13.85546875" style="412" bestFit="1" customWidth="1"/>
    <col min="32" max="32" width="14.7109375" style="412" bestFit="1" customWidth="1"/>
    <col min="33" max="33" width="13.85546875" style="412" bestFit="1" customWidth="1"/>
    <col min="34" max="34" width="11.28515625" style="412" bestFit="1" customWidth="1"/>
    <col min="35" max="35" width="11" style="412" bestFit="1" customWidth="1"/>
    <col min="36" max="36" width="15" style="412" bestFit="1" customWidth="1"/>
    <col min="37" max="37" width="16.7109375" style="412" bestFit="1" customWidth="1"/>
    <col min="38" max="38" width="13.42578125" bestFit="1" customWidth="1"/>
    <col min="39" max="39" width="13.42578125" customWidth="1"/>
    <col min="40" max="40" width="11.42578125" customWidth="1"/>
    <col min="41" max="41" width="13.140625" customWidth="1"/>
    <col min="42" max="42" width="12.85546875" customWidth="1"/>
    <col min="43" max="43" width="11.85546875" customWidth="1"/>
  </cols>
  <sheetData>
    <row r="1" spans="1:44" ht="39" customHeight="1" x14ac:dyDescent="0.35">
      <c r="A1" s="138" t="s">
        <v>549</v>
      </c>
      <c r="B1" s="138"/>
      <c r="C1" s="112"/>
      <c r="D1" s="111"/>
      <c r="E1" s="283"/>
      <c r="F1" s="243"/>
      <c r="G1" s="348"/>
      <c r="H1" s="348"/>
      <c r="I1" s="349"/>
      <c r="J1" s="350"/>
      <c r="K1" s="350"/>
      <c r="L1" s="350"/>
      <c r="M1" s="350"/>
      <c r="N1" s="350"/>
      <c r="O1" s="350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113"/>
      <c r="AM1" s="113"/>
      <c r="AN1" s="113"/>
      <c r="AO1" s="114"/>
      <c r="AP1" s="79"/>
      <c r="AQ1" s="114"/>
      <c r="AR1" s="1"/>
    </row>
    <row r="2" spans="1:44" ht="39" customHeight="1" x14ac:dyDescent="0.3">
      <c r="A2" s="137" t="s">
        <v>168</v>
      </c>
      <c r="B2" s="217"/>
      <c r="C2" s="112"/>
      <c r="D2" s="111"/>
      <c r="E2" s="273"/>
      <c r="F2" s="272"/>
      <c r="G2" s="348"/>
      <c r="H2" s="348"/>
      <c r="I2" s="349"/>
      <c r="J2" s="350"/>
      <c r="K2" s="350"/>
      <c r="L2" s="350"/>
      <c r="M2" s="350"/>
      <c r="N2" s="350"/>
      <c r="O2" s="350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113"/>
      <c r="AM2" s="113"/>
      <c r="AN2" s="113"/>
      <c r="AO2" s="114"/>
      <c r="AP2" s="79"/>
      <c r="AQ2" s="114"/>
      <c r="AR2" s="1"/>
    </row>
    <row r="3" spans="1:44" ht="35.25" customHeight="1" x14ac:dyDescent="0.3">
      <c r="A3" s="146"/>
      <c r="B3" s="153"/>
      <c r="C3" s="147"/>
      <c r="D3" s="23"/>
      <c r="E3" s="274"/>
      <c r="F3" s="275"/>
      <c r="G3" s="352"/>
      <c r="H3" s="353"/>
      <c r="I3" s="354"/>
      <c r="J3" s="572" t="s">
        <v>65</v>
      </c>
      <c r="K3" s="573"/>
      <c r="L3" s="573"/>
      <c r="M3" s="574"/>
      <c r="N3" s="355" t="s">
        <v>2</v>
      </c>
      <c r="O3" s="355" t="s">
        <v>3</v>
      </c>
      <c r="P3" s="355" t="s">
        <v>71</v>
      </c>
      <c r="Q3" s="355" t="s">
        <v>72</v>
      </c>
      <c r="R3" s="572" t="s">
        <v>68</v>
      </c>
      <c r="S3" s="573"/>
      <c r="T3" s="573"/>
      <c r="U3" s="574"/>
      <c r="V3" s="356"/>
      <c r="W3" s="572" t="s">
        <v>67</v>
      </c>
      <c r="X3" s="574"/>
      <c r="Y3" s="572" t="s">
        <v>69</v>
      </c>
      <c r="Z3" s="573"/>
      <c r="AA3" s="573"/>
      <c r="AB3" s="355" t="s">
        <v>74</v>
      </c>
      <c r="AC3" s="572" t="s">
        <v>70</v>
      </c>
      <c r="AD3" s="573"/>
      <c r="AE3" s="573"/>
      <c r="AF3" s="573"/>
      <c r="AG3" s="574"/>
      <c r="AH3" s="355" t="s">
        <v>73</v>
      </c>
      <c r="AI3" s="355"/>
      <c r="AJ3" s="355"/>
      <c r="AK3" s="357"/>
      <c r="AQ3" s="8"/>
      <c r="AR3" s="8"/>
    </row>
    <row r="4" spans="1:44" ht="104.25" x14ac:dyDescent="0.2">
      <c r="A4" s="153" t="s">
        <v>1</v>
      </c>
      <c r="B4" s="153"/>
      <c r="C4" s="147" t="s">
        <v>10</v>
      </c>
      <c r="D4" s="23" t="s">
        <v>18</v>
      </c>
      <c r="E4" s="275" t="s">
        <v>11</v>
      </c>
      <c r="F4" s="275"/>
      <c r="G4" s="352" t="s">
        <v>64</v>
      </c>
      <c r="H4" s="353" t="s">
        <v>9</v>
      </c>
      <c r="I4" s="354" t="s">
        <v>61</v>
      </c>
      <c r="J4" s="358" t="s">
        <v>8</v>
      </c>
      <c r="K4" s="359" t="s">
        <v>38</v>
      </c>
      <c r="L4" s="359" t="s">
        <v>32</v>
      </c>
      <c r="M4" s="359" t="s">
        <v>6</v>
      </c>
      <c r="N4" s="359" t="s">
        <v>2</v>
      </c>
      <c r="O4" s="359" t="s">
        <v>3</v>
      </c>
      <c r="P4" s="359" t="s">
        <v>41</v>
      </c>
      <c r="Q4" s="359" t="s">
        <v>19</v>
      </c>
      <c r="R4" s="359" t="s">
        <v>40</v>
      </c>
      <c r="S4" s="359" t="s">
        <v>4</v>
      </c>
      <c r="T4" s="359" t="s">
        <v>66</v>
      </c>
      <c r="U4" s="359" t="s">
        <v>5</v>
      </c>
      <c r="V4" s="359" t="s">
        <v>95</v>
      </c>
      <c r="W4" s="359" t="s">
        <v>67</v>
      </c>
      <c r="X4" s="360" t="s">
        <v>53</v>
      </c>
      <c r="Y4" s="359" t="s">
        <v>222</v>
      </c>
      <c r="Z4" s="359" t="s">
        <v>39</v>
      </c>
      <c r="AA4" s="359" t="s">
        <v>52</v>
      </c>
      <c r="AB4" s="359" t="s">
        <v>37</v>
      </c>
      <c r="AC4" s="359" t="s">
        <v>223</v>
      </c>
      <c r="AD4" s="359" t="s">
        <v>219</v>
      </c>
      <c r="AE4" s="360" t="s">
        <v>220</v>
      </c>
      <c r="AF4" s="359" t="s">
        <v>21</v>
      </c>
      <c r="AG4" s="360" t="s">
        <v>221</v>
      </c>
      <c r="AH4" s="359" t="s">
        <v>42</v>
      </c>
      <c r="AI4" s="361" t="s">
        <v>34</v>
      </c>
      <c r="AJ4" s="361" t="s">
        <v>298</v>
      </c>
      <c r="AK4" s="362" t="s">
        <v>110</v>
      </c>
    </row>
    <row r="5" spans="1:44" ht="26.25" customHeight="1" x14ac:dyDescent="0.2">
      <c r="A5" s="155"/>
      <c r="B5" s="155"/>
      <c r="C5" s="156"/>
      <c r="D5" s="157"/>
      <c r="E5" s="276" t="s">
        <v>169</v>
      </c>
      <c r="F5" s="277"/>
      <c r="H5" s="364"/>
      <c r="I5" s="365">
        <f>SUM(J5:AH5)</f>
        <v>40415</v>
      </c>
      <c r="J5" s="366">
        <v>6825</v>
      </c>
      <c r="K5" s="366">
        <v>60</v>
      </c>
      <c r="L5" s="366">
        <v>150</v>
      </c>
      <c r="M5" s="366">
        <v>150</v>
      </c>
      <c r="N5" s="366">
        <v>400</v>
      </c>
      <c r="O5" s="366">
        <v>1200</v>
      </c>
      <c r="P5" s="366">
        <v>4000</v>
      </c>
      <c r="Q5" s="366">
        <v>500</v>
      </c>
      <c r="R5" s="366">
        <v>230</v>
      </c>
      <c r="S5" s="366">
        <v>550</v>
      </c>
      <c r="T5" s="366">
        <v>700</v>
      </c>
      <c r="U5" s="366">
        <v>250</v>
      </c>
      <c r="V5" s="366">
        <v>250</v>
      </c>
      <c r="W5" s="366">
        <v>750</v>
      </c>
      <c r="X5" s="366">
        <v>500</v>
      </c>
      <c r="Y5" s="366">
        <v>1900</v>
      </c>
      <c r="Z5" s="366">
        <v>3500</v>
      </c>
      <c r="AA5" s="366">
        <v>500</v>
      </c>
      <c r="AB5" s="366">
        <v>500</v>
      </c>
      <c r="AC5" s="366">
        <v>2000</v>
      </c>
      <c r="AD5" s="367">
        <v>4250</v>
      </c>
      <c r="AE5" s="366">
        <v>500</v>
      </c>
      <c r="AF5" s="366">
        <v>6250</v>
      </c>
      <c r="AG5" s="366">
        <v>2500</v>
      </c>
      <c r="AH5" s="366">
        <v>2000</v>
      </c>
      <c r="AI5" s="366">
        <f>9345-1580</f>
        <v>7765</v>
      </c>
      <c r="AJ5" s="366"/>
      <c r="AK5" s="366"/>
    </row>
    <row r="6" spans="1:44" s="117" customFormat="1" ht="24" customHeight="1" x14ac:dyDescent="0.3">
      <c r="A6" s="163"/>
      <c r="B6" s="163"/>
      <c r="C6" s="164"/>
      <c r="D6" s="165"/>
      <c r="E6" s="276" t="s">
        <v>170</v>
      </c>
      <c r="F6" s="276"/>
      <c r="G6" s="366">
        <f>G72</f>
        <v>19004.773999999998</v>
      </c>
      <c r="H6" s="366">
        <f t="shared" ref="H6:AK6" si="0">H72</f>
        <v>1200.3940000000002</v>
      </c>
      <c r="I6" s="368">
        <f t="shared" si="0"/>
        <v>17777.380000000005</v>
      </c>
      <c r="J6" s="366">
        <f t="shared" si="0"/>
        <v>3285.35</v>
      </c>
      <c r="K6" s="366">
        <f t="shared" si="0"/>
        <v>6.85</v>
      </c>
      <c r="L6" s="366">
        <f t="shared" si="0"/>
        <v>35</v>
      </c>
      <c r="M6" s="366">
        <f t="shared" si="0"/>
        <v>94.949999999999989</v>
      </c>
      <c r="N6" s="366">
        <f t="shared" si="0"/>
        <v>90</v>
      </c>
      <c r="O6" s="366">
        <f t="shared" si="0"/>
        <v>1242.43</v>
      </c>
      <c r="P6" s="366">
        <f t="shared" si="0"/>
        <v>200</v>
      </c>
      <c r="Q6" s="366">
        <f t="shared" si="0"/>
        <v>310</v>
      </c>
      <c r="R6" s="366">
        <f t="shared" si="0"/>
        <v>82.5</v>
      </c>
      <c r="S6" s="366">
        <f t="shared" si="0"/>
        <v>398.18</v>
      </c>
      <c r="T6" s="366">
        <f t="shared" si="0"/>
        <v>36</v>
      </c>
      <c r="U6" s="366">
        <f t="shared" si="0"/>
        <v>59.99</v>
      </c>
      <c r="V6" s="366">
        <f t="shared" si="0"/>
        <v>0</v>
      </c>
      <c r="W6" s="366">
        <f t="shared" si="0"/>
        <v>0</v>
      </c>
      <c r="X6" s="366">
        <f t="shared" si="0"/>
        <v>0</v>
      </c>
      <c r="Y6" s="366">
        <f t="shared" si="0"/>
        <v>1255</v>
      </c>
      <c r="Z6" s="366">
        <f t="shared" si="0"/>
        <v>1496.6299999999999</v>
      </c>
      <c r="AA6" s="366">
        <f t="shared" si="0"/>
        <v>800</v>
      </c>
      <c r="AB6" s="366">
        <f t="shared" si="0"/>
        <v>0</v>
      </c>
      <c r="AC6" s="366">
        <f t="shared" si="0"/>
        <v>1532.64</v>
      </c>
      <c r="AD6" s="366">
        <f t="shared" si="0"/>
        <v>2422.1</v>
      </c>
      <c r="AE6" s="366">
        <f t="shared" si="0"/>
        <v>0</v>
      </c>
      <c r="AF6" s="366">
        <f t="shared" si="0"/>
        <v>1345</v>
      </c>
      <c r="AG6" s="366">
        <f t="shared" si="0"/>
        <v>0</v>
      </c>
      <c r="AH6" s="366">
        <f t="shared" si="0"/>
        <v>84.86</v>
      </c>
      <c r="AI6" s="366">
        <f t="shared" si="0"/>
        <v>0</v>
      </c>
      <c r="AJ6" s="366"/>
      <c r="AK6" s="366">
        <f t="shared" si="0"/>
        <v>0</v>
      </c>
      <c r="AQ6" s="119"/>
      <c r="AR6" s="119"/>
    </row>
    <row r="7" spans="1:44" s="117" customFormat="1" ht="24" customHeight="1" x14ac:dyDescent="0.3">
      <c r="A7" s="163"/>
      <c r="B7" s="163"/>
      <c r="C7" s="164"/>
      <c r="D7" s="165"/>
      <c r="E7" s="277" t="s">
        <v>211</v>
      </c>
      <c r="F7" s="278"/>
      <c r="G7" s="369"/>
      <c r="H7" s="370"/>
      <c r="I7" s="365">
        <f>SUM(J7:AH7)</f>
        <v>25637.52</v>
      </c>
      <c r="J7" s="371">
        <f>J5-J6</f>
        <v>3539.65</v>
      </c>
      <c r="K7" s="372">
        <f t="shared" ref="K7:AI7" si="1">K5-K6</f>
        <v>53.15</v>
      </c>
      <c r="L7" s="372">
        <f t="shared" si="1"/>
        <v>115</v>
      </c>
      <c r="M7" s="372">
        <f t="shared" si="1"/>
        <v>55.050000000000011</v>
      </c>
      <c r="N7" s="372">
        <f t="shared" si="1"/>
        <v>310</v>
      </c>
      <c r="O7" s="372">
        <f t="shared" si="1"/>
        <v>-42.430000000000064</v>
      </c>
      <c r="P7" s="372">
        <f t="shared" si="1"/>
        <v>3800</v>
      </c>
      <c r="Q7" s="372">
        <f t="shared" si="1"/>
        <v>190</v>
      </c>
      <c r="R7" s="372">
        <f t="shared" si="1"/>
        <v>147.5</v>
      </c>
      <c r="S7" s="372">
        <f t="shared" si="1"/>
        <v>151.82</v>
      </c>
      <c r="T7" s="372">
        <f t="shared" si="1"/>
        <v>664</v>
      </c>
      <c r="U7" s="372">
        <f t="shared" si="1"/>
        <v>190.01</v>
      </c>
      <c r="V7" s="372">
        <f t="shared" si="1"/>
        <v>250</v>
      </c>
      <c r="W7" s="372">
        <f t="shared" si="1"/>
        <v>750</v>
      </c>
      <c r="X7" s="372">
        <f t="shared" si="1"/>
        <v>500</v>
      </c>
      <c r="Y7" s="372">
        <f t="shared" si="1"/>
        <v>645</v>
      </c>
      <c r="Z7" s="372">
        <f t="shared" si="1"/>
        <v>2003.3700000000001</v>
      </c>
      <c r="AA7" s="372">
        <f t="shared" si="1"/>
        <v>-300</v>
      </c>
      <c r="AB7" s="372">
        <f t="shared" si="1"/>
        <v>500</v>
      </c>
      <c r="AC7" s="372">
        <f t="shared" si="1"/>
        <v>467.3599999999999</v>
      </c>
      <c r="AD7" s="372">
        <f t="shared" si="1"/>
        <v>1827.9</v>
      </c>
      <c r="AE7" s="372">
        <f t="shared" si="1"/>
        <v>500</v>
      </c>
      <c r="AF7" s="372">
        <f t="shared" si="1"/>
        <v>4905</v>
      </c>
      <c r="AG7" s="372">
        <f t="shared" si="1"/>
        <v>2500</v>
      </c>
      <c r="AH7" s="372">
        <f t="shared" si="1"/>
        <v>1915.14</v>
      </c>
      <c r="AI7" s="372">
        <f t="shared" si="1"/>
        <v>7765</v>
      </c>
      <c r="AJ7" s="372"/>
      <c r="AK7" s="372"/>
      <c r="AQ7" s="119"/>
      <c r="AR7" s="119"/>
    </row>
    <row r="8" spans="1:44" s="117" customFormat="1" ht="24" customHeight="1" x14ac:dyDescent="0.3">
      <c r="A8" s="163"/>
      <c r="B8" s="163"/>
      <c r="C8" s="164"/>
      <c r="D8" s="165"/>
      <c r="E8" s="276" t="s">
        <v>80</v>
      </c>
      <c r="F8" s="277"/>
      <c r="G8" s="370"/>
      <c r="H8" s="370"/>
      <c r="I8" s="373">
        <f>I7/I5</f>
        <v>0.63435655078559938</v>
      </c>
      <c r="J8" s="373">
        <f t="shared" ref="J8:AI8" si="2">J7/J5</f>
        <v>0.51863003663003659</v>
      </c>
      <c r="K8" s="373">
        <f t="shared" si="2"/>
        <v>0.88583333333333336</v>
      </c>
      <c r="L8" s="373">
        <f t="shared" si="2"/>
        <v>0.76666666666666672</v>
      </c>
      <c r="M8" s="373">
        <f t="shared" si="2"/>
        <v>0.36700000000000005</v>
      </c>
      <c r="N8" s="373">
        <f t="shared" si="2"/>
        <v>0.77500000000000002</v>
      </c>
      <c r="O8" s="373">
        <f t="shared" si="2"/>
        <v>-3.5358333333333387E-2</v>
      </c>
      <c r="P8" s="373">
        <f t="shared" si="2"/>
        <v>0.95</v>
      </c>
      <c r="Q8" s="373">
        <f t="shared" si="2"/>
        <v>0.38</v>
      </c>
      <c r="R8" s="373">
        <f t="shared" si="2"/>
        <v>0.64130434782608692</v>
      </c>
      <c r="S8" s="373">
        <f t="shared" si="2"/>
        <v>0.27603636363636364</v>
      </c>
      <c r="T8" s="373">
        <f t="shared" si="2"/>
        <v>0.94857142857142862</v>
      </c>
      <c r="U8" s="373">
        <f t="shared" si="2"/>
        <v>0.76003999999999994</v>
      </c>
      <c r="V8" s="373">
        <f t="shared" si="2"/>
        <v>1</v>
      </c>
      <c r="W8" s="373">
        <f t="shared" si="2"/>
        <v>1</v>
      </c>
      <c r="X8" s="373">
        <f t="shared" si="2"/>
        <v>1</v>
      </c>
      <c r="Y8" s="373">
        <f t="shared" si="2"/>
        <v>0.33947368421052632</v>
      </c>
      <c r="Z8" s="373">
        <f t="shared" si="2"/>
        <v>0.57239142857142855</v>
      </c>
      <c r="AA8" s="373">
        <f t="shared" si="2"/>
        <v>-0.6</v>
      </c>
      <c r="AB8" s="373">
        <f t="shared" si="2"/>
        <v>1</v>
      </c>
      <c r="AC8" s="373">
        <f t="shared" si="2"/>
        <v>0.23367999999999994</v>
      </c>
      <c r="AD8" s="373">
        <f t="shared" si="2"/>
        <v>0.43009411764705885</v>
      </c>
      <c r="AE8" s="373">
        <f t="shared" si="2"/>
        <v>1</v>
      </c>
      <c r="AF8" s="373">
        <f t="shared" si="2"/>
        <v>0.78480000000000005</v>
      </c>
      <c r="AG8" s="374">
        <f t="shared" si="2"/>
        <v>1</v>
      </c>
      <c r="AH8" s="373">
        <f t="shared" si="2"/>
        <v>0.95757000000000003</v>
      </c>
      <c r="AI8" s="373">
        <f t="shared" si="2"/>
        <v>1</v>
      </c>
      <c r="AJ8" s="373"/>
      <c r="AK8" s="373"/>
      <c r="AQ8" s="119"/>
      <c r="AR8" s="119"/>
    </row>
    <row r="9" spans="1:44" s="117" customFormat="1" ht="24" customHeight="1" x14ac:dyDescent="0.3">
      <c r="A9" s="289">
        <v>44333</v>
      </c>
      <c r="B9" s="220"/>
      <c r="C9" s="415"/>
      <c r="D9" s="418" t="s">
        <v>294</v>
      </c>
      <c r="E9" s="419" t="s">
        <v>280</v>
      </c>
      <c r="F9" s="280"/>
      <c r="G9" s="375">
        <v>500</v>
      </c>
      <c r="H9" s="375"/>
      <c r="I9" s="375">
        <f t="shared" ref="I9:I53" si="3">SUM(J9:AK9)</f>
        <v>500</v>
      </c>
      <c r="J9" s="376"/>
      <c r="K9" s="376"/>
      <c r="L9" s="376"/>
      <c r="M9" s="376"/>
      <c r="N9" s="376"/>
      <c r="O9" s="376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376"/>
      <c r="AC9" s="376"/>
      <c r="AD9" s="376"/>
      <c r="AE9" s="376"/>
      <c r="AF9" s="376"/>
      <c r="AG9" s="376"/>
      <c r="AH9" s="376"/>
      <c r="AI9" s="376"/>
      <c r="AJ9" s="376">
        <v>500</v>
      </c>
      <c r="AK9" s="376"/>
      <c r="AL9" s="119"/>
      <c r="AM9" s="119"/>
      <c r="AN9" s="119"/>
      <c r="AO9" s="119"/>
      <c r="AP9" s="119"/>
      <c r="AQ9" s="119"/>
      <c r="AR9" s="119"/>
    </row>
    <row r="10" spans="1:44" s="117" customFormat="1" ht="24" customHeight="1" x14ac:dyDescent="0.3">
      <c r="A10" s="221">
        <v>44333</v>
      </c>
      <c r="B10" s="220"/>
      <c r="C10" s="415"/>
      <c r="D10" s="317" t="s">
        <v>293</v>
      </c>
      <c r="E10" s="317" t="s">
        <v>280</v>
      </c>
      <c r="F10" s="280"/>
      <c r="G10" s="375">
        <v>2500</v>
      </c>
      <c r="H10" s="375"/>
      <c r="I10" s="375">
        <f t="shared" si="3"/>
        <v>2500</v>
      </c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6"/>
      <c r="X10" s="376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>
        <v>2500</v>
      </c>
      <c r="AK10" s="376"/>
      <c r="AL10" s="119"/>
      <c r="AM10" s="119"/>
      <c r="AN10" s="119"/>
      <c r="AO10" s="119"/>
      <c r="AP10" s="119"/>
      <c r="AQ10" s="119"/>
      <c r="AR10" s="119"/>
    </row>
    <row r="11" spans="1:44" s="117" customFormat="1" ht="24" customHeight="1" x14ac:dyDescent="0.3">
      <c r="A11" s="219">
        <v>44294</v>
      </c>
      <c r="B11" s="220">
        <v>1</v>
      </c>
      <c r="C11" s="415" t="s">
        <v>144</v>
      </c>
      <c r="D11" s="322" t="s">
        <v>51</v>
      </c>
      <c r="E11" s="322" t="s">
        <v>214</v>
      </c>
      <c r="F11" s="279"/>
      <c r="G11" s="375">
        <f>H11+I11</f>
        <v>112.85</v>
      </c>
      <c r="H11" s="375">
        <v>5.37</v>
      </c>
      <c r="I11" s="375">
        <f t="shared" si="3"/>
        <v>107.47999999999999</v>
      </c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7"/>
      <c r="V11" s="377"/>
      <c r="W11" s="377"/>
      <c r="X11" s="377"/>
      <c r="Y11" s="377"/>
      <c r="Z11" s="377"/>
      <c r="AA11" s="377"/>
      <c r="AB11" s="376"/>
      <c r="AC11" s="378"/>
      <c r="AD11" s="377">
        <f>112.85-5.37</f>
        <v>107.47999999999999</v>
      </c>
      <c r="AE11" s="377"/>
      <c r="AF11" s="377"/>
      <c r="AG11" s="376"/>
      <c r="AH11" s="377"/>
      <c r="AI11" s="377"/>
      <c r="AJ11" s="377"/>
      <c r="AK11" s="376"/>
      <c r="AL11" s="119"/>
      <c r="AM11" s="119"/>
      <c r="AN11" s="119"/>
      <c r="AO11" s="125"/>
      <c r="AP11" s="119"/>
      <c r="AQ11" s="119"/>
      <c r="AR11" s="119"/>
    </row>
    <row r="12" spans="1:44" s="117" customFormat="1" ht="24" customHeight="1" x14ac:dyDescent="0.3">
      <c r="A12" s="219">
        <v>44294</v>
      </c>
      <c r="B12" s="284">
        <v>2</v>
      </c>
      <c r="C12" s="98" t="s">
        <v>145</v>
      </c>
      <c r="D12" s="322" t="s">
        <v>51</v>
      </c>
      <c r="E12" s="317" t="s">
        <v>215</v>
      </c>
      <c r="F12" s="279"/>
      <c r="G12" s="375">
        <f>H12+I12</f>
        <v>66.92</v>
      </c>
      <c r="H12" s="375">
        <v>3.18</v>
      </c>
      <c r="I12" s="375">
        <f t="shared" si="3"/>
        <v>63.74</v>
      </c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7"/>
      <c r="V12" s="377"/>
      <c r="W12" s="377"/>
      <c r="X12" s="377"/>
      <c r="Y12" s="377"/>
      <c r="Z12" s="377"/>
      <c r="AA12" s="377"/>
      <c r="AB12" s="377"/>
      <c r="AC12" s="377">
        <f>66.92-3.18</f>
        <v>63.74</v>
      </c>
      <c r="AD12" s="377"/>
      <c r="AE12" s="376"/>
      <c r="AF12" s="377"/>
      <c r="AG12" s="376"/>
      <c r="AH12" s="377"/>
      <c r="AI12" s="377"/>
      <c r="AJ12" s="377"/>
      <c r="AK12" s="377"/>
      <c r="AL12" s="125"/>
      <c r="AM12" s="125"/>
      <c r="AN12" s="125"/>
      <c r="AO12" s="125"/>
      <c r="AP12" s="119"/>
      <c r="AQ12" s="119"/>
      <c r="AR12" s="119"/>
    </row>
    <row r="13" spans="1:44" s="117" customFormat="1" ht="24" customHeight="1" x14ac:dyDescent="0.3">
      <c r="A13" s="219">
        <v>44294</v>
      </c>
      <c r="B13" s="220">
        <v>3</v>
      </c>
      <c r="C13" s="98" t="s">
        <v>146</v>
      </c>
      <c r="D13" s="322" t="s">
        <v>114</v>
      </c>
      <c r="E13" s="317" t="s">
        <v>106</v>
      </c>
      <c r="F13" s="307" t="s">
        <v>299</v>
      </c>
      <c r="G13" s="375">
        <v>130</v>
      </c>
      <c r="H13" s="375">
        <v>21.86</v>
      </c>
      <c r="I13" s="375">
        <f t="shared" si="3"/>
        <v>108.14</v>
      </c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8"/>
      <c r="AD13" s="376">
        <v>108.14</v>
      </c>
      <c r="AE13" s="376"/>
      <c r="AF13" s="376"/>
      <c r="AG13" s="376"/>
      <c r="AH13" s="376"/>
      <c r="AI13" s="376"/>
      <c r="AJ13" s="376"/>
      <c r="AK13" s="376"/>
      <c r="AL13" s="119"/>
      <c r="AM13" s="119"/>
      <c r="AN13" s="119"/>
      <c r="AO13" s="119"/>
      <c r="AP13" s="119"/>
      <c r="AQ13" s="119"/>
      <c r="AR13" s="119"/>
    </row>
    <row r="14" spans="1:44" s="117" customFormat="1" ht="24" customHeight="1" x14ac:dyDescent="0.3">
      <c r="A14" s="221">
        <v>44294</v>
      </c>
      <c r="B14" s="222">
        <v>4</v>
      </c>
      <c r="C14" s="98" t="s">
        <v>147</v>
      </c>
      <c r="D14" s="322" t="s">
        <v>96</v>
      </c>
      <c r="E14" s="317" t="s">
        <v>107</v>
      </c>
      <c r="F14" s="279"/>
      <c r="G14" s="375">
        <f t="shared" ref="G14:G21" si="4">H14+I14</f>
        <v>587.18399999999997</v>
      </c>
      <c r="H14" s="375">
        <f t="shared" ref="H14:H34" si="5">I14*0.2</f>
        <v>97.864000000000004</v>
      </c>
      <c r="I14" s="375">
        <f t="shared" si="3"/>
        <v>489.32</v>
      </c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7"/>
      <c r="V14" s="377"/>
      <c r="W14" s="377"/>
      <c r="X14" s="377"/>
      <c r="Y14" s="377"/>
      <c r="Z14" s="376">
        <v>489.32</v>
      </c>
      <c r="AA14" s="377"/>
      <c r="AB14" s="377"/>
      <c r="AC14" s="376"/>
      <c r="AD14" s="376"/>
      <c r="AE14" s="376"/>
      <c r="AF14" s="377"/>
      <c r="AG14" s="376"/>
      <c r="AH14" s="377"/>
      <c r="AI14" s="377"/>
      <c r="AJ14" s="377"/>
      <c r="AK14" s="377"/>
      <c r="AL14" s="125"/>
      <c r="AM14" s="125"/>
      <c r="AN14" s="125"/>
      <c r="AO14" s="125"/>
      <c r="AP14" s="119"/>
      <c r="AQ14" s="119"/>
      <c r="AR14" s="119"/>
    </row>
    <row r="15" spans="1:44" s="117" customFormat="1" ht="24" customHeight="1" x14ac:dyDescent="0.3">
      <c r="A15" s="223">
        <v>44315</v>
      </c>
      <c r="B15" s="222">
        <v>5</v>
      </c>
      <c r="C15" s="98" t="s">
        <v>117</v>
      </c>
      <c r="D15" s="322" t="s">
        <v>99</v>
      </c>
      <c r="E15" s="317" t="s">
        <v>105</v>
      </c>
      <c r="F15" s="279"/>
      <c r="G15" s="375">
        <f t="shared" si="4"/>
        <v>144</v>
      </c>
      <c r="H15" s="375">
        <f t="shared" si="5"/>
        <v>24</v>
      </c>
      <c r="I15" s="375">
        <f t="shared" si="3"/>
        <v>120</v>
      </c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7"/>
      <c r="V15" s="377"/>
      <c r="W15" s="377"/>
      <c r="X15" s="377"/>
      <c r="Y15" s="377"/>
      <c r="Z15" s="377"/>
      <c r="AA15" s="377"/>
      <c r="AB15" s="377"/>
      <c r="AC15" s="377">
        <v>120</v>
      </c>
      <c r="AD15" s="378"/>
      <c r="AE15" s="377"/>
      <c r="AF15" s="377"/>
      <c r="AG15" s="376"/>
      <c r="AH15" s="377"/>
      <c r="AI15" s="377"/>
      <c r="AJ15" s="377"/>
      <c r="AK15" s="377"/>
      <c r="AL15" s="125"/>
      <c r="AM15" s="125"/>
      <c r="AN15" s="125"/>
      <c r="AO15" s="125"/>
      <c r="AP15" s="119"/>
      <c r="AQ15" s="119"/>
      <c r="AR15" s="119"/>
    </row>
    <row r="16" spans="1:44" s="117" customFormat="1" ht="24" customHeight="1" x14ac:dyDescent="0.3">
      <c r="A16" s="223">
        <v>44315</v>
      </c>
      <c r="B16" s="222">
        <v>6</v>
      </c>
      <c r="C16" s="98" t="s">
        <v>118</v>
      </c>
      <c r="D16" s="322" t="s">
        <v>44</v>
      </c>
      <c r="E16" s="317" t="s">
        <v>104</v>
      </c>
      <c r="F16" s="279"/>
      <c r="G16" s="375">
        <f t="shared" si="4"/>
        <v>348</v>
      </c>
      <c r="H16" s="375">
        <f t="shared" si="5"/>
        <v>58</v>
      </c>
      <c r="I16" s="375">
        <f t="shared" si="3"/>
        <v>290</v>
      </c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  <c r="Y16" s="377"/>
      <c r="Z16" s="376"/>
      <c r="AA16" s="376"/>
      <c r="AB16" s="376"/>
      <c r="AC16" s="376"/>
      <c r="AD16" s="376"/>
      <c r="AE16" s="376"/>
      <c r="AF16" s="376">
        <v>290</v>
      </c>
      <c r="AG16" s="376"/>
      <c r="AH16" s="376"/>
      <c r="AI16" s="376"/>
      <c r="AJ16" s="376"/>
      <c r="AK16" s="376"/>
      <c r="AL16" s="119"/>
      <c r="AM16" s="119"/>
      <c r="AN16" s="119"/>
      <c r="AO16" s="119"/>
      <c r="AP16" s="119"/>
      <c r="AQ16" s="119"/>
      <c r="AR16" s="119"/>
    </row>
    <row r="17" spans="1:44" s="117" customFormat="1" ht="24" customHeight="1" x14ac:dyDescent="0.3">
      <c r="A17" s="223">
        <v>44315</v>
      </c>
      <c r="B17" s="222">
        <v>7</v>
      </c>
      <c r="C17" s="98" t="s">
        <v>119</v>
      </c>
      <c r="D17" s="322" t="s">
        <v>212</v>
      </c>
      <c r="E17" s="317" t="s">
        <v>108</v>
      </c>
      <c r="F17" s="279"/>
      <c r="G17" s="375">
        <f t="shared" si="4"/>
        <v>71.099999999999994</v>
      </c>
      <c r="H17" s="375">
        <f t="shared" si="5"/>
        <v>11.850000000000001</v>
      </c>
      <c r="I17" s="375">
        <f t="shared" si="3"/>
        <v>59.25</v>
      </c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>
        <v>59.25</v>
      </c>
      <c r="AD17" s="376"/>
      <c r="AE17" s="376"/>
      <c r="AF17" s="376"/>
      <c r="AG17" s="376"/>
      <c r="AH17" s="376"/>
      <c r="AI17" s="376"/>
      <c r="AJ17" s="376"/>
      <c r="AK17" s="376"/>
      <c r="AL17" s="119"/>
      <c r="AM17" s="119"/>
      <c r="AN17" s="119"/>
      <c r="AO17" s="119"/>
      <c r="AP17" s="119"/>
      <c r="AQ17" s="119"/>
      <c r="AR17" s="119"/>
    </row>
    <row r="18" spans="1:44" s="117" customFormat="1" ht="24" customHeight="1" x14ac:dyDescent="0.3">
      <c r="A18" s="223">
        <v>44315</v>
      </c>
      <c r="B18" s="222">
        <v>8</v>
      </c>
      <c r="C18" s="98" t="s">
        <v>120</v>
      </c>
      <c r="D18" s="322" t="s">
        <v>100</v>
      </c>
      <c r="E18" s="317" t="s">
        <v>103</v>
      </c>
      <c r="F18" s="279"/>
      <c r="G18" s="375">
        <f t="shared" si="4"/>
        <v>210</v>
      </c>
      <c r="H18" s="375">
        <f t="shared" si="5"/>
        <v>35</v>
      </c>
      <c r="I18" s="375">
        <f t="shared" si="3"/>
        <v>175</v>
      </c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>
        <v>175</v>
      </c>
      <c r="AG18" s="376"/>
      <c r="AH18" s="376"/>
      <c r="AI18" s="376"/>
      <c r="AJ18" s="376"/>
      <c r="AK18" s="376"/>
      <c r="AL18" s="119"/>
      <c r="AM18" s="119"/>
      <c r="AN18" s="119"/>
      <c r="AO18" s="119"/>
      <c r="AP18" s="119"/>
      <c r="AQ18" s="119"/>
      <c r="AR18" s="119"/>
    </row>
    <row r="19" spans="1:44" s="117" customFormat="1" ht="24" customHeight="1" x14ac:dyDescent="0.3">
      <c r="A19" s="223">
        <v>44315</v>
      </c>
      <c r="B19" s="222">
        <v>9</v>
      </c>
      <c r="C19" s="98" t="s">
        <v>121</v>
      </c>
      <c r="D19" s="322" t="s">
        <v>101</v>
      </c>
      <c r="E19" s="317" t="s">
        <v>102</v>
      </c>
      <c r="F19" s="279"/>
      <c r="G19" s="375">
        <f t="shared" si="4"/>
        <v>398.18</v>
      </c>
      <c r="H19" s="375"/>
      <c r="I19" s="375">
        <f t="shared" si="3"/>
        <v>398.18</v>
      </c>
      <c r="J19" s="376"/>
      <c r="K19" s="376"/>
      <c r="L19" s="376"/>
      <c r="M19" s="376"/>
      <c r="N19" s="376"/>
      <c r="O19" s="376"/>
      <c r="P19" s="376"/>
      <c r="Q19" s="376"/>
      <c r="R19" s="376"/>
      <c r="S19" s="376">
        <v>398.18</v>
      </c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119"/>
      <c r="AM19" s="119"/>
      <c r="AN19" s="119"/>
      <c r="AO19" s="119"/>
      <c r="AP19" s="119"/>
      <c r="AQ19" s="119"/>
      <c r="AR19" s="119"/>
    </row>
    <row r="20" spans="1:44" s="117" customFormat="1" ht="24" customHeight="1" x14ac:dyDescent="0.3">
      <c r="A20" s="223">
        <v>44315</v>
      </c>
      <c r="B20" s="222">
        <v>10</v>
      </c>
      <c r="C20" s="98" t="s">
        <v>122</v>
      </c>
      <c r="D20" s="322" t="s">
        <v>109</v>
      </c>
      <c r="E20" s="317" t="s">
        <v>216</v>
      </c>
      <c r="F20" s="280"/>
      <c r="G20" s="375">
        <f t="shared" si="4"/>
        <v>580.79999999999995</v>
      </c>
      <c r="H20" s="375">
        <f t="shared" si="5"/>
        <v>96.800000000000011</v>
      </c>
      <c r="I20" s="375">
        <f t="shared" si="3"/>
        <v>484</v>
      </c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>
        <v>184</v>
      </c>
      <c r="AA20" s="376"/>
      <c r="AB20" s="376"/>
      <c r="AC20" s="376">
        <v>80</v>
      </c>
      <c r="AD20" s="376"/>
      <c r="AE20" s="376"/>
      <c r="AF20" s="376">
        <v>220</v>
      </c>
      <c r="AG20" s="376"/>
      <c r="AH20" s="376"/>
      <c r="AI20" s="376"/>
      <c r="AJ20" s="376"/>
      <c r="AK20" s="376"/>
      <c r="AL20" s="124"/>
      <c r="AM20" s="124"/>
      <c r="AN20" s="124"/>
      <c r="AO20" s="119"/>
      <c r="AP20" s="119"/>
      <c r="AQ20" s="119"/>
      <c r="AR20" s="119"/>
    </row>
    <row r="21" spans="1:44" s="117" customFormat="1" ht="24" customHeight="1" x14ac:dyDescent="0.3">
      <c r="A21" s="223">
        <v>44315</v>
      </c>
      <c r="B21" s="222">
        <v>11</v>
      </c>
      <c r="C21" s="98" t="s">
        <v>123</v>
      </c>
      <c r="D21" s="322" t="s">
        <v>115</v>
      </c>
      <c r="E21" s="317" t="s">
        <v>142</v>
      </c>
      <c r="F21" s="280"/>
      <c r="G21" s="375">
        <f t="shared" si="4"/>
        <v>606.66999999999996</v>
      </c>
      <c r="H21" s="375"/>
      <c r="I21" s="375">
        <f t="shared" si="3"/>
        <v>606.66999999999996</v>
      </c>
      <c r="J21" s="376">
        <v>606.66999999999996</v>
      </c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119"/>
      <c r="AM21" s="119"/>
      <c r="AN21" s="119"/>
      <c r="AO21" s="119"/>
      <c r="AP21" s="119"/>
      <c r="AQ21" s="119"/>
      <c r="AR21" s="119"/>
    </row>
    <row r="22" spans="1:44" s="117" customFormat="1" ht="24" customHeight="1" x14ac:dyDescent="0.3">
      <c r="A22" s="223">
        <v>44333</v>
      </c>
      <c r="B22" s="222">
        <v>12</v>
      </c>
      <c r="C22" s="98" t="s">
        <v>124</v>
      </c>
      <c r="D22" s="322" t="s">
        <v>112</v>
      </c>
      <c r="E22" s="317" t="s">
        <v>166</v>
      </c>
      <c r="F22" s="280"/>
      <c r="G22" s="375">
        <f t="shared" ref="G22:G42" si="6">H22+I22</f>
        <v>1242.43</v>
      </c>
      <c r="H22" s="375"/>
      <c r="I22" s="375">
        <f t="shared" si="3"/>
        <v>1242.43</v>
      </c>
      <c r="J22" s="376"/>
      <c r="K22" s="376"/>
      <c r="L22" s="376"/>
      <c r="M22" s="376"/>
      <c r="N22" s="376"/>
      <c r="O22" s="376">
        <v>1242.43</v>
      </c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119"/>
      <c r="AM22" s="119"/>
      <c r="AN22" s="119"/>
      <c r="AO22" s="119"/>
      <c r="AP22" s="119"/>
      <c r="AQ22" s="119"/>
      <c r="AR22" s="119"/>
    </row>
    <row r="23" spans="1:44" s="117" customFormat="1" ht="24" customHeight="1" x14ac:dyDescent="0.3">
      <c r="A23" s="223">
        <v>44344</v>
      </c>
      <c r="B23" s="222">
        <v>13</v>
      </c>
      <c r="C23" s="98" t="s">
        <v>125</v>
      </c>
      <c r="D23" s="322" t="s">
        <v>115</v>
      </c>
      <c r="E23" s="317" t="s">
        <v>141</v>
      </c>
      <c r="F23" s="280"/>
      <c r="G23" s="375">
        <f t="shared" si="6"/>
        <v>606.66999999999996</v>
      </c>
      <c r="H23" s="375"/>
      <c r="I23" s="375">
        <f t="shared" si="3"/>
        <v>606.66999999999996</v>
      </c>
      <c r="J23" s="376">
        <v>606.66999999999996</v>
      </c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  <c r="AJ23" s="376"/>
      <c r="AK23" s="376"/>
      <c r="AL23" s="119"/>
      <c r="AM23" s="119"/>
      <c r="AN23" s="119"/>
      <c r="AO23" s="119"/>
      <c r="AP23" s="119"/>
      <c r="AQ23" s="119"/>
      <c r="AR23" s="119"/>
    </row>
    <row r="24" spans="1:44" s="117" customFormat="1" ht="24" customHeight="1" x14ac:dyDescent="0.3">
      <c r="A24" s="223">
        <v>44333</v>
      </c>
      <c r="B24" s="222">
        <v>14</v>
      </c>
      <c r="C24" s="98" t="s">
        <v>126</v>
      </c>
      <c r="D24" s="322" t="s">
        <v>111</v>
      </c>
      <c r="E24" s="317" t="s">
        <v>546</v>
      </c>
      <c r="F24" s="280"/>
      <c r="G24" s="375">
        <f t="shared" si="6"/>
        <v>144</v>
      </c>
      <c r="H24" s="375">
        <f t="shared" si="5"/>
        <v>24</v>
      </c>
      <c r="I24" s="375">
        <f t="shared" si="3"/>
        <v>120</v>
      </c>
      <c r="J24" s="376"/>
      <c r="K24" s="376"/>
      <c r="L24" s="376"/>
      <c r="M24" s="376"/>
      <c r="N24" s="376"/>
      <c r="O24" s="376"/>
      <c r="P24" s="376"/>
      <c r="Q24" s="376">
        <v>120</v>
      </c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6"/>
      <c r="AK24" s="376"/>
      <c r="AL24" s="119"/>
      <c r="AM24" s="119"/>
      <c r="AN24" s="119"/>
      <c r="AO24" s="119"/>
      <c r="AP24" s="119"/>
      <c r="AQ24" s="119"/>
      <c r="AR24" s="119"/>
    </row>
    <row r="25" spans="1:44" s="117" customFormat="1" ht="24" customHeight="1" x14ac:dyDescent="0.3">
      <c r="A25" s="223">
        <v>44333</v>
      </c>
      <c r="B25" s="222">
        <v>15</v>
      </c>
      <c r="C25" s="98" t="s">
        <v>127</v>
      </c>
      <c r="D25" s="322" t="s">
        <v>213</v>
      </c>
      <c r="E25" s="317" t="s">
        <v>165</v>
      </c>
      <c r="F25" s="280"/>
      <c r="G25" s="375">
        <f t="shared" si="6"/>
        <v>315</v>
      </c>
      <c r="H25" s="375"/>
      <c r="I25" s="375">
        <f t="shared" si="3"/>
        <v>315</v>
      </c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8"/>
      <c r="AD25" s="376">
        <v>315</v>
      </c>
      <c r="AE25" s="376"/>
      <c r="AF25" s="376"/>
      <c r="AG25" s="376"/>
      <c r="AH25" s="376"/>
      <c r="AI25" s="376"/>
      <c r="AJ25" s="376"/>
      <c r="AK25" s="376"/>
      <c r="AL25" s="119"/>
      <c r="AM25" s="119"/>
      <c r="AN25" s="119"/>
      <c r="AO25" s="119"/>
      <c r="AP25" s="119"/>
      <c r="AQ25" s="119"/>
      <c r="AR25" s="119"/>
    </row>
    <row r="26" spans="1:44" s="117" customFormat="1" ht="24" customHeight="1" x14ac:dyDescent="0.3">
      <c r="A26" s="223">
        <v>44333</v>
      </c>
      <c r="B26" s="222">
        <v>16</v>
      </c>
      <c r="C26" s="98" t="s">
        <v>128</v>
      </c>
      <c r="D26" s="322" t="s">
        <v>113</v>
      </c>
      <c r="E26" s="317" t="s">
        <v>164</v>
      </c>
      <c r="F26" s="280"/>
      <c r="G26" s="375">
        <f t="shared" si="6"/>
        <v>300</v>
      </c>
      <c r="H26" s="375"/>
      <c r="I26" s="375">
        <f t="shared" si="3"/>
        <v>300</v>
      </c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>
        <v>300</v>
      </c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  <c r="AL26" s="119"/>
      <c r="AM26" s="119"/>
      <c r="AN26" s="119"/>
      <c r="AO26" s="119"/>
      <c r="AP26" s="119"/>
      <c r="AQ26" s="119"/>
      <c r="AR26" s="119"/>
    </row>
    <row r="27" spans="1:44" s="117" customFormat="1" ht="24" customHeight="1" x14ac:dyDescent="0.3">
      <c r="A27" s="223">
        <v>44333</v>
      </c>
      <c r="B27" s="222">
        <v>17</v>
      </c>
      <c r="C27" s="98" t="s">
        <v>129</v>
      </c>
      <c r="D27" s="322" t="s">
        <v>116</v>
      </c>
      <c r="E27" s="317" t="s">
        <v>218</v>
      </c>
      <c r="F27" s="280"/>
      <c r="G27" s="375">
        <f t="shared" si="6"/>
        <v>352.8</v>
      </c>
      <c r="H27" s="375">
        <f t="shared" si="5"/>
        <v>58.800000000000004</v>
      </c>
      <c r="I27" s="375">
        <f t="shared" si="3"/>
        <v>294</v>
      </c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>
        <v>104</v>
      </c>
      <c r="AA27" s="376"/>
      <c r="AB27" s="376"/>
      <c r="AC27" s="376">
        <v>80</v>
      </c>
      <c r="AD27" s="376"/>
      <c r="AE27" s="376"/>
      <c r="AF27" s="376">
        <v>110</v>
      </c>
      <c r="AG27" s="376"/>
      <c r="AH27" s="376"/>
      <c r="AI27" s="376"/>
      <c r="AJ27" s="376"/>
      <c r="AK27" s="376"/>
      <c r="AL27" s="119"/>
      <c r="AM27" s="119"/>
      <c r="AN27" s="119"/>
      <c r="AO27" s="119"/>
      <c r="AP27" s="119"/>
      <c r="AQ27" s="119"/>
      <c r="AR27" s="119"/>
    </row>
    <row r="28" spans="1:44" s="117" customFormat="1" ht="24" customHeight="1" x14ac:dyDescent="0.3">
      <c r="A28" s="223">
        <v>44333</v>
      </c>
      <c r="B28" s="222">
        <v>18</v>
      </c>
      <c r="C28" s="98" t="s">
        <v>130</v>
      </c>
      <c r="D28" s="322" t="s">
        <v>50</v>
      </c>
      <c r="E28" s="317" t="s">
        <v>163</v>
      </c>
      <c r="F28" s="307" t="s">
        <v>300</v>
      </c>
      <c r="G28" s="375">
        <f t="shared" si="6"/>
        <v>272.39999999999998</v>
      </c>
      <c r="H28" s="375">
        <f t="shared" si="5"/>
        <v>45.400000000000006</v>
      </c>
      <c r="I28" s="375">
        <f t="shared" si="3"/>
        <v>227</v>
      </c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>
        <v>227</v>
      </c>
      <c r="Z28" s="378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119"/>
      <c r="AM28" s="119"/>
      <c r="AN28" s="119"/>
      <c r="AO28" s="119"/>
      <c r="AP28" s="119"/>
      <c r="AQ28" s="119"/>
      <c r="AR28" s="119"/>
    </row>
    <row r="29" spans="1:44" s="117" customFormat="1" ht="24" customHeight="1" x14ac:dyDescent="0.3">
      <c r="A29" s="223">
        <v>44361</v>
      </c>
      <c r="B29" s="222">
        <v>19</v>
      </c>
      <c r="C29" s="98" t="s">
        <v>148</v>
      </c>
      <c r="D29" s="322" t="s">
        <v>50</v>
      </c>
      <c r="E29" s="317" t="s">
        <v>162</v>
      </c>
      <c r="F29" s="307" t="s">
        <v>300</v>
      </c>
      <c r="G29" s="375">
        <f t="shared" si="6"/>
        <v>136.19999999999999</v>
      </c>
      <c r="H29" s="375">
        <f t="shared" si="5"/>
        <v>22.700000000000003</v>
      </c>
      <c r="I29" s="375">
        <f t="shared" si="3"/>
        <v>113.5</v>
      </c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>
        <v>113.5</v>
      </c>
      <c r="Z29" s="378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119"/>
      <c r="AM29" s="119"/>
      <c r="AN29" s="119"/>
      <c r="AO29" s="119"/>
      <c r="AP29" s="119"/>
      <c r="AQ29" s="119"/>
      <c r="AR29" s="119"/>
    </row>
    <row r="30" spans="1:44" s="117" customFormat="1" ht="24" customHeight="1" x14ac:dyDescent="0.3">
      <c r="A30" s="223">
        <v>44361</v>
      </c>
      <c r="B30" s="222">
        <v>20</v>
      </c>
      <c r="C30" s="98" t="s">
        <v>149</v>
      </c>
      <c r="D30" s="322" t="s">
        <v>113</v>
      </c>
      <c r="E30" s="317" t="s">
        <v>131</v>
      </c>
      <c r="F30" s="280"/>
      <c r="G30" s="375">
        <f t="shared" si="6"/>
        <v>500</v>
      </c>
      <c r="H30" s="375"/>
      <c r="I30" s="375">
        <f t="shared" si="3"/>
        <v>500</v>
      </c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>
        <v>500</v>
      </c>
      <c r="AB30" s="376"/>
      <c r="AC30" s="376"/>
      <c r="AD30" s="376"/>
      <c r="AE30" s="376"/>
      <c r="AF30" s="376"/>
      <c r="AG30" s="376"/>
      <c r="AH30" s="376"/>
      <c r="AI30" s="376"/>
      <c r="AJ30" s="376"/>
      <c r="AK30" s="376"/>
      <c r="AL30" s="119"/>
      <c r="AM30" s="119"/>
      <c r="AN30" s="119"/>
      <c r="AO30" s="119"/>
      <c r="AP30" s="119"/>
      <c r="AQ30" s="119"/>
      <c r="AR30" s="119"/>
    </row>
    <row r="31" spans="1:44" s="117" customFormat="1" ht="24" customHeight="1" x14ac:dyDescent="0.3">
      <c r="A31" s="223">
        <v>44361</v>
      </c>
      <c r="B31" s="222">
        <v>21</v>
      </c>
      <c r="C31" s="98" t="s">
        <v>150</v>
      </c>
      <c r="D31" s="322" t="s">
        <v>114</v>
      </c>
      <c r="E31" s="317" t="s">
        <v>132</v>
      </c>
      <c r="F31" s="280"/>
      <c r="G31" s="375">
        <v>95.96</v>
      </c>
      <c r="H31" s="375">
        <v>16</v>
      </c>
      <c r="I31" s="375">
        <f t="shared" si="3"/>
        <v>79.959999999999994</v>
      </c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>
        <v>79.959999999999994</v>
      </c>
      <c r="AD31" s="376"/>
      <c r="AE31" s="376"/>
      <c r="AF31" s="376"/>
      <c r="AG31" s="376"/>
      <c r="AH31" s="376"/>
      <c r="AI31" s="376"/>
      <c r="AJ31" s="376"/>
      <c r="AK31" s="376"/>
      <c r="AL31" s="119"/>
      <c r="AM31" s="119"/>
      <c r="AN31" s="119"/>
      <c r="AO31" s="119"/>
      <c r="AP31" s="119"/>
      <c r="AQ31" s="119"/>
      <c r="AR31" s="119"/>
    </row>
    <row r="32" spans="1:44" s="117" customFormat="1" ht="24" customHeight="1" x14ac:dyDescent="0.3">
      <c r="A32" s="223">
        <v>44361</v>
      </c>
      <c r="B32" s="222">
        <v>22</v>
      </c>
      <c r="C32" s="98" t="s">
        <v>151</v>
      </c>
      <c r="D32" s="322" t="s">
        <v>133</v>
      </c>
      <c r="E32" s="317" t="s">
        <v>134</v>
      </c>
      <c r="F32" s="280"/>
      <c r="G32" s="375">
        <f t="shared" si="6"/>
        <v>575</v>
      </c>
      <c r="H32" s="375"/>
      <c r="I32" s="375">
        <f t="shared" si="3"/>
        <v>575</v>
      </c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8"/>
      <c r="AA32" s="376"/>
      <c r="AB32" s="376"/>
      <c r="AC32" s="376">
        <v>575</v>
      </c>
      <c r="AD32" s="376"/>
      <c r="AE32" s="376"/>
      <c r="AF32" s="376"/>
      <c r="AG32" s="376"/>
      <c r="AH32" s="376"/>
      <c r="AI32" s="376"/>
      <c r="AJ32" s="376"/>
      <c r="AK32" s="376"/>
      <c r="AL32" s="119"/>
      <c r="AM32" s="119"/>
      <c r="AN32" s="119"/>
      <c r="AO32" s="119"/>
      <c r="AP32" s="119"/>
      <c r="AQ32" s="119"/>
      <c r="AR32" s="119"/>
    </row>
    <row r="33" spans="1:44" s="117" customFormat="1" ht="24" customHeight="1" x14ac:dyDescent="0.3">
      <c r="A33" s="223">
        <v>44361</v>
      </c>
      <c r="B33" s="222">
        <v>23</v>
      </c>
      <c r="C33" s="98" t="s">
        <v>152</v>
      </c>
      <c r="D33" s="322" t="s">
        <v>135</v>
      </c>
      <c r="E33" s="317" t="s">
        <v>136</v>
      </c>
      <c r="F33" s="280"/>
      <c r="G33" s="375">
        <f t="shared" si="6"/>
        <v>14.95</v>
      </c>
      <c r="H33" s="375"/>
      <c r="I33" s="375">
        <f t="shared" si="3"/>
        <v>14.95</v>
      </c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8"/>
      <c r="AA33" s="376"/>
      <c r="AB33" s="376"/>
      <c r="AC33" s="376"/>
      <c r="AD33" s="376">
        <v>14.95</v>
      </c>
      <c r="AE33" s="376"/>
      <c r="AF33" s="376"/>
      <c r="AG33" s="376"/>
      <c r="AH33" s="376"/>
      <c r="AI33" s="376"/>
      <c r="AJ33" s="376"/>
      <c r="AK33" s="376"/>
      <c r="AL33" s="119"/>
      <c r="AM33" s="119"/>
      <c r="AN33" s="119"/>
      <c r="AO33" s="119"/>
      <c r="AP33" s="119"/>
      <c r="AQ33" s="119"/>
      <c r="AR33" s="119"/>
    </row>
    <row r="34" spans="1:44" s="117" customFormat="1" ht="24" customHeight="1" x14ac:dyDescent="0.3">
      <c r="A34" s="223">
        <v>44361</v>
      </c>
      <c r="B34" s="222">
        <v>24</v>
      </c>
      <c r="C34" s="98" t="s">
        <v>153</v>
      </c>
      <c r="D34" s="322" t="s">
        <v>137</v>
      </c>
      <c r="E34" s="317" t="s">
        <v>138</v>
      </c>
      <c r="F34" s="280"/>
      <c r="G34" s="375">
        <f t="shared" si="6"/>
        <v>240</v>
      </c>
      <c r="H34" s="375">
        <f t="shared" si="5"/>
        <v>40</v>
      </c>
      <c r="I34" s="375">
        <f t="shared" si="3"/>
        <v>200</v>
      </c>
      <c r="J34" s="376"/>
      <c r="K34" s="376"/>
      <c r="L34" s="376"/>
      <c r="M34" s="376"/>
      <c r="N34" s="376"/>
      <c r="O34" s="376"/>
      <c r="P34" s="376">
        <v>200</v>
      </c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  <c r="AJ34" s="376"/>
      <c r="AK34" s="376"/>
      <c r="AL34" s="119"/>
      <c r="AM34" s="119"/>
      <c r="AN34" s="119"/>
      <c r="AO34" s="119"/>
      <c r="AP34" s="119"/>
      <c r="AQ34" s="119"/>
      <c r="AR34" s="119"/>
    </row>
    <row r="35" spans="1:44" s="117" customFormat="1" ht="24" customHeight="1" x14ac:dyDescent="0.3">
      <c r="A35" s="223">
        <v>44361</v>
      </c>
      <c r="B35" s="222">
        <v>25</v>
      </c>
      <c r="C35" s="98" t="s">
        <v>154</v>
      </c>
      <c r="D35" s="322" t="s">
        <v>48</v>
      </c>
      <c r="E35" s="317" t="s">
        <v>180</v>
      </c>
      <c r="F35" s="280"/>
      <c r="G35" s="375">
        <f t="shared" si="6"/>
        <v>108.31</v>
      </c>
      <c r="H35" s="375">
        <v>18.059999999999999</v>
      </c>
      <c r="I35" s="375">
        <f t="shared" si="3"/>
        <v>90.25</v>
      </c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8"/>
      <c r="AA35" s="376"/>
      <c r="AB35" s="376"/>
      <c r="AC35" s="376"/>
      <c r="AD35" s="376">
        <v>90.25</v>
      </c>
      <c r="AE35" s="376"/>
      <c r="AF35" s="376"/>
      <c r="AG35" s="376"/>
      <c r="AH35" s="376"/>
      <c r="AI35" s="376"/>
      <c r="AJ35" s="376"/>
      <c r="AK35" s="376"/>
      <c r="AL35" s="119"/>
      <c r="AM35" s="119"/>
      <c r="AN35" s="119"/>
      <c r="AO35" s="119"/>
      <c r="AP35" s="119"/>
      <c r="AQ35" s="119"/>
      <c r="AR35" s="119"/>
    </row>
    <row r="36" spans="1:44" s="117" customFormat="1" ht="24" customHeight="1" x14ac:dyDescent="0.3">
      <c r="A36" s="223" t="s">
        <v>139</v>
      </c>
      <c r="B36" s="222">
        <v>26</v>
      </c>
      <c r="C36" s="98" t="s">
        <v>155</v>
      </c>
      <c r="D36" s="322" t="s">
        <v>114</v>
      </c>
      <c r="E36" s="317" t="s">
        <v>143</v>
      </c>
      <c r="F36" s="307" t="s">
        <v>301</v>
      </c>
      <c r="G36" s="375">
        <f t="shared" si="6"/>
        <v>23.96</v>
      </c>
      <c r="H36" s="375">
        <v>4</v>
      </c>
      <c r="I36" s="375">
        <f t="shared" si="3"/>
        <v>19.96</v>
      </c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>
        <v>19.96</v>
      </c>
      <c r="AD36" s="376"/>
      <c r="AE36" s="376"/>
      <c r="AF36" s="376"/>
      <c r="AG36" s="376"/>
      <c r="AH36" s="376"/>
      <c r="AI36" s="376"/>
      <c r="AJ36" s="376"/>
      <c r="AK36" s="376"/>
      <c r="AL36" s="119"/>
      <c r="AM36" s="119"/>
      <c r="AN36" s="119"/>
      <c r="AO36" s="119"/>
      <c r="AP36" s="119"/>
      <c r="AQ36" s="119"/>
      <c r="AR36" s="119"/>
    </row>
    <row r="37" spans="1:44" s="117" customFormat="1" ht="24" customHeight="1" x14ac:dyDescent="0.3">
      <c r="A37" s="223">
        <v>44377</v>
      </c>
      <c r="B37" s="222">
        <v>27</v>
      </c>
      <c r="C37" s="98" t="s">
        <v>156</v>
      </c>
      <c r="D37" s="322" t="s">
        <v>115</v>
      </c>
      <c r="E37" s="317" t="s">
        <v>140</v>
      </c>
      <c r="F37" s="280"/>
      <c r="G37" s="375">
        <f t="shared" si="6"/>
        <v>606.66999999999996</v>
      </c>
      <c r="H37" s="375"/>
      <c r="I37" s="375">
        <f t="shared" si="3"/>
        <v>606.66999999999996</v>
      </c>
      <c r="J37" s="376">
        <v>606.66999999999996</v>
      </c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119"/>
      <c r="AM37" s="119"/>
      <c r="AN37" s="119"/>
      <c r="AO37" s="119"/>
      <c r="AP37" s="119"/>
      <c r="AQ37" s="119"/>
      <c r="AR37" s="119"/>
    </row>
    <row r="38" spans="1:44" s="117" customFormat="1" ht="24" customHeight="1" x14ac:dyDescent="0.3">
      <c r="A38" s="223">
        <v>44377</v>
      </c>
      <c r="B38" s="222">
        <v>28</v>
      </c>
      <c r="C38" s="98" t="s">
        <v>185</v>
      </c>
      <c r="D38" s="322" t="s">
        <v>160</v>
      </c>
      <c r="E38" s="317" t="s">
        <v>224</v>
      </c>
      <c r="F38" s="280"/>
      <c r="G38" s="375">
        <f t="shared" si="6"/>
        <v>580.79999999999995</v>
      </c>
      <c r="H38" s="375">
        <f t="shared" ref="H38" si="7">I38*0.2</f>
        <v>96.800000000000011</v>
      </c>
      <c r="I38" s="375">
        <f t="shared" si="3"/>
        <v>484</v>
      </c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>
        <v>184</v>
      </c>
      <c r="AA38" s="376"/>
      <c r="AB38" s="376"/>
      <c r="AC38" s="376">
        <v>80</v>
      </c>
      <c r="AD38" s="376"/>
      <c r="AE38" s="376"/>
      <c r="AF38" s="376">
        <v>220</v>
      </c>
      <c r="AG38" s="376"/>
      <c r="AH38" s="376"/>
      <c r="AI38" s="376"/>
      <c r="AJ38" s="376"/>
      <c r="AK38" s="376"/>
      <c r="AL38" s="120"/>
      <c r="AM38" s="120"/>
      <c r="AN38" s="120"/>
      <c r="AO38" s="120"/>
      <c r="AP38" s="120"/>
      <c r="AQ38" s="120"/>
      <c r="AR38" s="120"/>
    </row>
    <row r="39" spans="1:44" s="117" customFormat="1" ht="24" customHeight="1" x14ac:dyDescent="0.3">
      <c r="A39" s="223">
        <v>44377</v>
      </c>
      <c r="B39" s="222">
        <v>29</v>
      </c>
      <c r="C39" s="98" t="s">
        <v>184</v>
      </c>
      <c r="D39" s="322" t="s">
        <v>158</v>
      </c>
      <c r="E39" s="317" t="s">
        <v>159</v>
      </c>
      <c r="F39" s="280"/>
      <c r="G39" s="375">
        <f t="shared" si="6"/>
        <v>90</v>
      </c>
      <c r="H39" s="375"/>
      <c r="I39" s="375">
        <f t="shared" si="3"/>
        <v>90</v>
      </c>
      <c r="J39" s="376"/>
      <c r="K39" s="376"/>
      <c r="L39" s="376"/>
      <c r="M39" s="376"/>
      <c r="N39" s="376">
        <v>90</v>
      </c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  <c r="AJ39" s="376"/>
      <c r="AK39" s="376"/>
      <c r="AL39" s="120"/>
      <c r="AM39" s="120"/>
      <c r="AN39" s="120"/>
      <c r="AO39" s="120"/>
      <c r="AP39" s="120"/>
      <c r="AQ39" s="120"/>
      <c r="AR39" s="120"/>
    </row>
    <row r="40" spans="1:44" s="117" customFormat="1" ht="24" customHeight="1" x14ac:dyDescent="0.3">
      <c r="A40" s="223">
        <v>44377</v>
      </c>
      <c r="B40" s="222">
        <v>30</v>
      </c>
      <c r="C40" s="98" t="s">
        <v>157</v>
      </c>
      <c r="D40" s="322" t="s">
        <v>50</v>
      </c>
      <c r="E40" s="317" t="s">
        <v>161</v>
      </c>
      <c r="F40" s="280"/>
      <c r="G40" s="375">
        <f t="shared" si="6"/>
        <v>136.19999999999999</v>
      </c>
      <c r="H40" s="375">
        <f>I40*0.2</f>
        <v>22.700000000000003</v>
      </c>
      <c r="I40" s="375">
        <f t="shared" si="3"/>
        <v>113.5</v>
      </c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>
        <v>113.5</v>
      </c>
      <c r="Z40" s="378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120"/>
      <c r="AM40" s="120"/>
      <c r="AN40" s="120"/>
      <c r="AO40" s="120"/>
      <c r="AP40" s="120"/>
      <c r="AQ40" s="120"/>
      <c r="AR40" s="120"/>
    </row>
    <row r="41" spans="1:44" s="539" customFormat="1" ht="24" customHeight="1" x14ac:dyDescent="0.3">
      <c r="A41" s="223">
        <v>44403</v>
      </c>
      <c r="B41" s="222">
        <v>31</v>
      </c>
      <c r="C41" s="98" t="s">
        <v>190</v>
      </c>
      <c r="D41" s="322" t="s">
        <v>115</v>
      </c>
      <c r="E41" s="317" t="s">
        <v>167</v>
      </c>
      <c r="F41" s="307" t="s">
        <v>302</v>
      </c>
      <c r="G41" s="375">
        <v>152.63999999999999</v>
      </c>
      <c r="H41" s="375">
        <v>12.1</v>
      </c>
      <c r="I41" s="375">
        <v>140.54</v>
      </c>
      <c r="J41" s="376"/>
      <c r="K41" s="376">
        <v>6.85</v>
      </c>
      <c r="L41" s="376"/>
      <c r="M41" s="376">
        <v>73.8</v>
      </c>
      <c r="N41" s="376"/>
      <c r="O41" s="376"/>
      <c r="P41" s="376"/>
      <c r="Q41" s="376"/>
      <c r="R41" s="376"/>
      <c r="S41" s="376"/>
      <c r="T41" s="376"/>
      <c r="U41" s="376">
        <v>59.99</v>
      </c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227"/>
      <c r="AM41" s="227"/>
      <c r="AN41" s="227"/>
      <c r="AO41" s="227"/>
      <c r="AP41" s="227"/>
      <c r="AQ41" s="227"/>
      <c r="AR41" s="227"/>
    </row>
    <row r="42" spans="1:44" s="117" customFormat="1" ht="24" customHeight="1" x14ac:dyDescent="0.3">
      <c r="A42" s="223">
        <v>44407</v>
      </c>
      <c r="B42" s="222">
        <v>32</v>
      </c>
      <c r="C42" s="98" t="s">
        <v>189</v>
      </c>
      <c r="D42" s="322" t="s">
        <v>115</v>
      </c>
      <c r="E42" s="317" t="s">
        <v>173</v>
      </c>
      <c r="F42" s="280"/>
      <c r="G42" s="375">
        <f t="shared" si="6"/>
        <v>606.66999999999996</v>
      </c>
      <c r="H42" s="375"/>
      <c r="I42" s="375">
        <f t="shared" si="3"/>
        <v>606.66999999999996</v>
      </c>
      <c r="J42" s="376">
        <v>606.66999999999996</v>
      </c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  <c r="AJ42" s="376"/>
      <c r="AK42" s="376"/>
      <c r="AL42" s="120"/>
      <c r="AM42" s="120"/>
      <c r="AN42" s="120"/>
      <c r="AO42" s="120"/>
      <c r="AP42" s="120"/>
      <c r="AQ42" s="120"/>
      <c r="AR42" s="120"/>
    </row>
    <row r="43" spans="1:44" s="117" customFormat="1" ht="24" customHeight="1" x14ac:dyDescent="0.3">
      <c r="A43" s="223">
        <v>44439</v>
      </c>
      <c r="B43" s="222">
        <v>33</v>
      </c>
      <c r="C43" s="98" t="s">
        <v>186</v>
      </c>
      <c r="D43" s="322" t="s">
        <v>175</v>
      </c>
      <c r="E43" s="317" t="s">
        <v>176</v>
      </c>
      <c r="F43" s="280"/>
      <c r="G43" s="375">
        <v>68.900000000000006</v>
      </c>
      <c r="H43" s="375">
        <v>11.46</v>
      </c>
      <c r="I43" s="375">
        <f t="shared" si="3"/>
        <v>57.44</v>
      </c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>
        <v>57.44</v>
      </c>
      <c r="AE43" s="376"/>
      <c r="AF43" s="376"/>
      <c r="AG43" s="376"/>
      <c r="AH43" s="376"/>
      <c r="AI43" s="376"/>
      <c r="AJ43" s="376"/>
      <c r="AK43" s="376"/>
      <c r="AL43" s="120"/>
      <c r="AM43" s="120"/>
      <c r="AN43" s="120"/>
      <c r="AO43" s="120"/>
      <c r="AP43" s="120"/>
      <c r="AQ43" s="120"/>
      <c r="AR43" s="120"/>
    </row>
    <row r="44" spans="1:44" s="117" customFormat="1" ht="24" customHeight="1" x14ac:dyDescent="0.3">
      <c r="A44" s="223">
        <v>44403</v>
      </c>
      <c r="B44" s="222">
        <v>34</v>
      </c>
      <c r="C44" s="98" t="s">
        <v>191</v>
      </c>
      <c r="D44" s="322" t="s">
        <v>114</v>
      </c>
      <c r="E44" s="317" t="s">
        <v>177</v>
      </c>
      <c r="F44" s="280"/>
      <c r="G44" s="375">
        <v>24.85</v>
      </c>
      <c r="H44" s="375">
        <v>4.1399999999999997</v>
      </c>
      <c r="I44" s="375">
        <f t="shared" si="3"/>
        <v>20.71</v>
      </c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>
        <v>20.71</v>
      </c>
      <c r="AD44" s="376"/>
      <c r="AE44" s="376"/>
      <c r="AF44" s="376"/>
      <c r="AG44" s="376"/>
      <c r="AH44" s="376"/>
      <c r="AI44" s="376"/>
      <c r="AJ44" s="376"/>
      <c r="AK44" s="376"/>
      <c r="AL44" s="120"/>
      <c r="AM44" s="120"/>
      <c r="AN44" s="120"/>
      <c r="AO44" s="120"/>
      <c r="AP44" s="120"/>
      <c r="AQ44" s="120"/>
      <c r="AR44" s="120"/>
    </row>
    <row r="45" spans="1:44" s="117" customFormat="1" ht="24" customHeight="1" x14ac:dyDescent="0.3">
      <c r="A45" s="223">
        <v>44403</v>
      </c>
      <c r="B45" s="222">
        <v>35</v>
      </c>
      <c r="C45" s="98" t="s">
        <v>187</v>
      </c>
      <c r="D45" s="322" t="s">
        <v>51</v>
      </c>
      <c r="E45" s="317" t="s">
        <v>178</v>
      </c>
      <c r="F45" s="280"/>
      <c r="G45" s="375">
        <f t="shared" ref="G45:G49" si="8">H45+I45</f>
        <v>161.07999999999998</v>
      </c>
      <c r="H45" s="375">
        <v>7.67</v>
      </c>
      <c r="I45" s="375">
        <f t="shared" si="3"/>
        <v>153.41</v>
      </c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5">
        <v>153.41</v>
      </c>
      <c r="AE45" s="376"/>
      <c r="AF45" s="376"/>
      <c r="AG45" s="376"/>
      <c r="AH45" s="376"/>
      <c r="AI45" s="376"/>
      <c r="AJ45" s="376"/>
      <c r="AK45" s="376"/>
      <c r="AL45" s="120"/>
      <c r="AM45" s="120"/>
      <c r="AN45" s="120"/>
      <c r="AO45" s="120"/>
      <c r="AP45" s="120"/>
      <c r="AQ45" s="120"/>
      <c r="AR45" s="120"/>
    </row>
    <row r="46" spans="1:44" s="117" customFormat="1" ht="24" customHeight="1" x14ac:dyDescent="0.3">
      <c r="A46" s="223">
        <v>44403</v>
      </c>
      <c r="B46" s="222">
        <v>36</v>
      </c>
      <c r="C46" s="98" t="s">
        <v>188</v>
      </c>
      <c r="D46" s="322" t="s">
        <v>51</v>
      </c>
      <c r="E46" s="317" t="s">
        <v>179</v>
      </c>
      <c r="F46" s="280"/>
      <c r="G46" s="375">
        <f t="shared" si="8"/>
        <v>59.26</v>
      </c>
      <c r="H46" s="375">
        <v>2.82</v>
      </c>
      <c r="I46" s="375">
        <f t="shared" si="3"/>
        <v>56.44</v>
      </c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>
        <v>56.44</v>
      </c>
      <c r="AD46" s="376"/>
      <c r="AE46" s="376"/>
      <c r="AF46" s="376"/>
      <c r="AG46" s="376"/>
      <c r="AH46" s="376"/>
      <c r="AI46" s="376"/>
      <c r="AJ46" s="376"/>
      <c r="AK46" s="376"/>
      <c r="AL46" s="120"/>
      <c r="AM46" s="120"/>
      <c r="AN46" s="120"/>
      <c r="AO46" s="120"/>
      <c r="AP46" s="120"/>
      <c r="AQ46" s="120"/>
      <c r="AR46" s="120"/>
    </row>
    <row r="47" spans="1:44" s="117" customFormat="1" ht="24" customHeight="1" x14ac:dyDescent="0.3">
      <c r="A47" s="223">
        <v>44403</v>
      </c>
      <c r="B47" s="222">
        <v>37</v>
      </c>
      <c r="C47" s="98" t="s">
        <v>192</v>
      </c>
      <c r="D47" s="322" t="s">
        <v>48</v>
      </c>
      <c r="E47" s="317" t="s">
        <v>180</v>
      </c>
      <c r="F47" s="280"/>
      <c r="G47" s="375">
        <f t="shared" si="8"/>
        <v>108.31</v>
      </c>
      <c r="H47" s="375">
        <v>18.059999999999999</v>
      </c>
      <c r="I47" s="375">
        <f t="shared" si="3"/>
        <v>90.25</v>
      </c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>
        <v>90.25</v>
      </c>
      <c r="AE47" s="376"/>
      <c r="AF47" s="376"/>
      <c r="AG47" s="376"/>
      <c r="AH47" s="376"/>
      <c r="AI47" s="376"/>
      <c r="AJ47" s="376"/>
      <c r="AK47" s="376"/>
      <c r="AL47" s="120"/>
      <c r="AM47" s="120"/>
      <c r="AN47" s="120"/>
      <c r="AO47" s="120"/>
      <c r="AP47" s="120"/>
      <c r="AQ47" s="120"/>
      <c r="AR47" s="120"/>
    </row>
    <row r="48" spans="1:44" s="117" customFormat="1" ht="24" customHeight="1" x14ac:dyDescent="0.3">
      <c r="A48" s="223">
        <v>44403</v>
      </c>
      <c r="B48" s="222">
        <v>38</v>
      </c>
      <c r="C48" s="98" t="s">
        <v>193</v>
      </c>
      <c r="D48" s="322" t="s">
        <v>114</v>
      </c>
      <c r="E48" s="317" t="s">
        <v>181</v>
      </c>
      <c r="F48" s="280"/>
      <c r="G48" s="375">
        <v>42.83</v>
      </c>
      <c r="H48" s="375">
        <v>7.13</v>
      </c>
      <c r="I48" s="375">
        <f t="shared" si="3"/>
        <v>35.700000000000003</v>
      </c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>
        <v>35.700000000000003</v>
      </c>
      <c r="AD48" s="376"/>
      <c r="AE48" s="376"/>
      <c r="AF48" s="376"/>
      <c r="AG48" s="376"/>
      <c r="AH48" s="376"/>
      <c r="AI48" s="376"/>
      <c r="AJ48" s="376"/>
      <c r="AK48" s="376"/>
      <c r="AL48" s="120"/>
      <c r="AM48" s="120"/>
      <c r="AN48" s="120"/>
      <c r="AO48" s="120"/>
      <c r="AP48" s="120"/>
      <c r="AQ48" s="120"/>
      <c r="AR48" s="120"/>
    </row>
    <row r="49" spans="1:44" s="117" customFormat="1" ht="24" customHeight="1" x14ac:dyDescent="0.3">
      <c r="A49" s="223">
        <v>44403</v>
      </c>
      <c r="B49" s="222">
        <v>39</v>
      </c>
      <c r="C49" s="98" t="s">
        <v>194</v>
      </c>
      <c r="D49" s="322" t="s">
        <v>77</v>
      </c>
      <c r="E49" s="317" t="s">
        <v>182</v>
      </c>
      <c r="F49" s="280"/>
      <c r="G49" s="375">
        <f t="shared" si="8"/>
        <v>107.68</v>
      </c>
      <c r="H49" s="375"/>
      <c r="I49" s="375">
        <f t="shared" si="3"/>
        <v>107.68</v>
      </c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>
        <v>107.68</v>
      </c>
      <c r="AE49" s="376"/>
      <c r="AF49" s="376"/>
      <c r="AG49" s="376"/>
      <c r="AH49" s="376"/>
      <c r="AI49" s="376"/>
      <c r="AJ49" s="376"/>
      <c r="AK49" s="376"/>
      <c r="AL49" s="120"/>
      <c r="AM49" s="120"/>
      <c r="AN49" s="120"/>
      <c r="AO49" s="120"/>
      <c r="AP49" s="120"/>
      <c r="AQ49" s="120"/>
      <c r="AR49" s="120"/>
    </row>
    <row r="50" spans="1:44" s="117" customFormat="1" ht="24" customHeight="1" x14ac:dyDescent="0.3">
      <c r="A50" s="223">
        <v>44403</v>
      </c>
      <c r="B50" s="222">
        <v>40</v>
      </c>
      <c r="C50" s="98" t="s">
        <v>195</v>
      </c>
      <c r="D50" s="322" t="s">
        <v>50</v>
      </c>
      <c r="E50" s="317" t="s">
        <v>183</v>
      </c>
      <c r="F50" s="280"/>
      <c r="G50" s="375">
        <f>I50+H50</f>
        <v>320.39999999999998</v>
      </c>
      <c r="H50" s="375">
        <v>53.4</v>
      </c>
      <c r="I50" s="375">
        <f t="shared" si="3"/>
        <v>267</v>
      </c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>
        <v>267</v>
      </c>
      <c r="Z50" s="376"/>
      <c r="AA50" s="376"/>
      <c r="AB50" s="376"/>
      <c r="AC50" s="376"/>
      <c r="AD50" s="376"/>
      <c r="AE50" s="376"/>
      <c r="AF50" s="376"/>
      <c r="AG50" s="376"/>
      <c r="AH50" s="376"/>
      <c r="AI50" s="376"/>
      <c r="AJ50" s="376"/>
      <c r="AK50" s="376"/>
      <c r="AL50" s="120"/>
      <c r="AM50" s="120"/>
      <c r="AN50" s="120"/>
      <c r="AO50" s="120"/>
      <c r="AP50" s="120"/>
      <c r="AQ50" s="120"/>
      <c r="AR50" s="120"/>
    </row>
    <row r="51" spans="1:44" s="117" customFormat="1" ht="24" customHeight="1" x14ac:dyDescent="0.3">
      <c r="A51" s="223">
        <v>44439</v>
      </c>
      <c r="B51" s="222">
        <v>41</v>
      </c>
      <c r="C51" s="98" t="s">
        <v>196</v>
      </c>
      <c r="D51" s="322" t="s">
        <v>197</v>
      </c>
      <c r="E51" s="317" t="s">
        <v>225</v>
      </c>
      <c r="F51" s="280"/>
      <c r="G51" s="375">
        <f>I51+H51</f>
        <v>228</v>
      </c>
      <c r="H51" s="375">
        <v>38</v>
      </c>
      <c r="I51" s="375">
        <f t="shared" si="3"/>
        <v>190</v>
      </c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>
        <v>80</v>
      </c>
      <c r="AA51" s="376"/>
      <c r="AB51" s="376"/>
      <c r="AC51" s="376"/>
      <c r="AD51" s="376"/>
      <c r="AE51" s="376"/>
      <c r="AF51" s="376">
        <v>110</v>
      </c>
      <c r="AG51" s="376"/>
      <c r="AH51" s="376"/>
      <c r="AI51" s="376"/>
      <c r="AJ51" s="376"/>
      <c r="AK51" s="376"/>
      <c r="AL51" s="120"/>
      <c r="AM51" s="120"/>
      <c r="AN51" s="120"/>
      <c r="AO51" s="120"/>
      <c r="AP51" s="120"/>
      <c r="AQ51" s="120"/>
      <c r="AR51" s="120"/>
    </row>
    <row r="52" spans="1:44" s="117" customFormat="1" ht="24" customHeight="1" x14ac:dyDescent="0.3">
      <c r="A52" s="223">
        <v>44439</v>
      </c>
      <c r="B52" s="222">
        <v>42</v>
      </c>
      <c r="C52" s="98" t="s">
        <v>228</v>
      </c>
      <c r="D52" s="322" t="s">
        <v>198</v>
      </c>
      <c r="E52" s="317" t="s">
        <v>199</v>
      </c>
      <c r="F52" s="280"/>
      <c r="G52" s="375">
        <f>I52+H52</f>
        <v>273.14999999999998</v>
      </c>
      <c r="H52" s="375"/>
      <c r="I52" s="375">
        <f t="shared" si="3"/>
        <v>273.14999999999998</v>
      </c>
      <c r="J52" s="376">
        <v>252</v>
      </c>
      <c r="K52" s="376"/>
      <c r="L52" s="376"/>
      <c r="M52" s="376">
        <v>21.15</v>
      </c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120"/>
      <c r="AM52" s="120"/>
      <c r="AN52" s="120"/>
      <c r="AO52" s="120"/>
      <c r="AP52" s="120"/>
      <c r="AQ52" s="120"/>
      <c r="AR52" s="120"/>
    </row>
    <row r="53" spans="1:44" s="117" customFormat="1" ht="24" customHeight="1" x14ac:dyDescent="0.3">
      <c r="A53" s="223">
        <v>44439</v>
      </c>
      <c r="B53" s="222">
        <v>43</v>
      </c>
      <c r="C53" s="98" t="s">
        <v>229</v>
      </c>
      <c r="D53" s="322" t="s">
        <v>114</v>
      </c>
      <c r="E53" s="317" t="s">
        <v>204</v>
      </c>
      <c r="F53" s="280"/>
      <c r="G53" s="375">
        <v>112.61</v>
      </c>
      <c r="H53" s="375">
        <v>18.77</v>
      </c>
      <c r="I53" s="375">
        <f t="shared" si="3"/>
        <v>93.84</v>
      </c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76">
        <v>93.84</v>
      </c>
      <c r="AD53" s="376"/>
      <c r="AE53" s="376"/>
      <c r="AF53" s="376"/>
      <c r="AG53" s="376"/>
      <c r="AH53" s="376"/>
      <c r="AI53" s="376"/>
      <c r="AJ53" s="376"/>
      <c r="AK53" s="376"/>
      <c r="AL53" s="120"/>
      <c r="AM53" s="120"/>
      <c r="AN53" s="120"/>
      <c r="AO53" s="120"/>
      <c r="AP53" s="120"/>
      <c r="AQ53" s="120"/>
      <c r="AR53" s="120"/>
    </row>
    <row r="54" spans="1:44" s="117" customFormat="1" ht="24" customHeight="1" x14ac:dyDescent="0.3">
      <c r="A54" s="223">
        <v>44439</v>
      </c>
      <c r="B54" s="222">
        <v>44</v>
      </c>
      <c r="C54" s="98" t="s">
        <v>230</v>
      </c>
      <c r="D54" s="322" t="s">
        <v>200</v>
      </c>
      <c r="E54" s="317" t="s">
        <v>201</v>
      </c>
      <c r="F54" s="280"/>
      <c r="G54" s="375">
        <f>I54+H54</f>
        <v>72</v>
      </c>
      <c r="H54" s="375">
        <v>12</v>
      </c>
      <c r="I54" s="375">
        <f t="shared" ref="I54:I68" si="9">SUM(J54:AK54)</f>
        <v>60</v>
      </c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  <c r="W54" s="376"/>
      <c r="X54" s="376"/>
      <c r="Y54" s="376"/>
      <c r="Z54" s="376"/>
      <c r="AA54" s="376"/>
      <c r="AB54" s="376"/>
      <c r="AC54" s="376"/>
      <c r="AD54" s="376">
        <v>60</v>
      </c>
      <c r="AE54" s="376"/>
      <c r="AF54" s="376"/>
      <c r="AG54" s="376"/>
      <c r="AH54" s="376"/>
      <c r="AI54" s="376"/>
      <c r="AJ54" s="376"/>
      <c r="AK54" s="376"/>
      <c r="AL54" s="120"/>
      <c r="AM54" s="120"/>
      <c r="AN54" s="120"/>
      <c r="AO54" s="120"/>
      <c r="AP54" s="120"/>
      <c r="AQ54" s="120"/>
      <c r="AR54" s="120"/>
    </row>
    <row r="55" spans="1:44" s="117" customFormat="1" ht="24" customHeight="1" x14ac:dyDescent="0.3">
      <c r="A55" s="223">
        <v>44439</v>
      </c>
      <c r="B55" s="222">
        <v>45</v>
      </c>
      <c r="C55" s="98" t="s">
        <v>231</v>
      </c>
      <c r="D55" s="322" t="s">
        <v>114</v>
      </c>
      <c r="E55" s="317" t="s">
        <v>203</v>
      </c>
      <c r="F55" s="280"/>
      <c r="G55" s="375">
        <v>41.84</v>
      </c>
      <c r="H55" s="375">
        <v>6.97</v>
      </c>
      <c r="I55" s="375">
        <f t="shared" si="9"/>
        <v>34.869999999999997</v>
      </c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>
        <v>34.869999999999997</v>
      </c>
      <c r="AD55" s="376"/>
      <c r="AE55" s="376"/>
      <c r="AF55" s="376"/>
      <c r="AG55" s="376"/>
      <c r="AH55" s="376"/>
      <c r="AI55" s="376"/>
      <c r="AJ55" s="376"/>
      <c r="AK55" s="376"/>
      <c r="AL55" s="120"/>
      <c r="AM55" s="120"/>
      <c r="AN55" s="120"/>
      <c r="AO55" s="120"/>
      <c r="AP55" s="120"/>
      <c r="AQ55" s="120"/>
      <c r="AR55" s="120"/>
    </row>
    <row r="56" spans="1:44" s="117" customFormat="1" ht="24" customHeight="1" x14ac:dyDescent="0.3">
      <c r="A56" s="223">
        <v>44439</v>
      </c>
      <c r="B56" s="222">
        <v>46</v>
      </c>
      <c r="C56" s="98" t="s">
        <v>232</v>
      </c>
      <c r="D56" s="322" t="s">
        <v>50</v>
      </c>
      <c r="E56" s="317" t="s">
        <v>202</v>
      </c>
      <c r="F56" s="280"/>
      <c r="G56" s="375">
        <f>I56+H56</f>
        <v>320.39999999999998</v>
      </c>
      <c r="H56" s="375">
        <v>53.4</v>
      </c>
      <c r="I56" s="375">
        <f t="shared" si="9"/>
        <v>267</v>
      </c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>
        <v>267</v>
      </c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  <c r="AJ56" s="376"/>
      <c r="AK56" s="376"/>
      <c r="AL56" s="120"/>
      <c r="AM56" s="120"/>
      <c r="AN56" s="120"/>
      <c r="AO56" s="120"/>
      <c r="AP56" s="120"/>
      <c r="AQ56" s="120"/>
      <c r="AR56" s="120"/>
    </row>
    <row r="57" spans="1:44" s="117" customFormat="1" ht="24" customHeight="1" x14ac:dyDescent="0.3">
      <c r="A57" s="223">
        <v>44488</v>
      </c>
      <c r="B57" s="222">
        <v>47</v>
      </c>
      <c r="C57" s="98" t="s">
        <v>233</v>
      </c>
      <c r="D57" s="322" t="s">
        <v>226</v>
      </c>
      <c r="E57" s="317" t="s">
        <v>205</v>
      </c>
      <c r="F57" s="307"/>
      <c r="G57" s="375">
        <f t="shared" ref="G57:G71" si="10">I57+H57</f>
        <v>82.5</v>
      </c>
      <c r="H57" s="375"/>
      <c r="I57" s="375">
        <f t="shared" si="9"/>
        <v>82.5</v>
      </c>
      <c r="J57" s="376"/>
      <c r="K57" s="376"/>
      <c r="L57" s="376"/>
      <c r="M57" s="376"/>
      <c r="N57" s="376"/>
      <c r="O57" s="376"/>
      <c r="P57" s="376"/>
      <c r="Q57" s="376"/>
      <c r="R57" s="376">
        <v>82.5</v>
      </c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  <c r="AJ57" s="376"/>
      <c r="AK57" s="376"/>
      <c r="AL57" s="120"/>
      <c r="AM57" s="120"/>
      <c r="AN57" s="120"/>
      <c r="AO57" s="120"/>
      <c r="AP57" s="120"/>
      <c r="AQ57" s="120"/>
      <c r="AR57" s="120"/>
    </row>
    <row r="58" spans="1:44" s="117" customFormat="1" ht="24" customHeight="1" x14ac:dyDescent="0.3">
      <c r="A58" s="223">
        <v>44439</v>
      </c>
      <c r="B58" s="222">
        <v>48</v>
      </c>
      <c r="C58" s="98" t="s">
        <v>234</v>
      </c>
      <c r="D58" s="322" t="s">
        <v>206</v>
      </c>
      <c r="E58" s="317" t="s">
        <v>207</v>
      </c>
      <c r="F58" s="280"/>
      <c r="G58" s="375">
        <f t="shared" si="10"/>
        <v>580.79999999999995</v>
      </c>
      <c r="H58" s="375">
        <v>96.8</v>
      </c>
      <c r="I58" s="375">
        <f t="shared" si="9"/>
        <v>484</v>
      </c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>
        <v>184</v>
      </c>
      <c r="AA58" s="376"/>
      <c r="AB58" s="376"/>
      <c r="AC58" s="376">
        <v>80</v>
      </c>
      <c r="AD58" s="376"/>
      <c r="AE58" s="376"/>
      <c r="AF58" s="376">
        <v>220</v>
      </c>
      <c r="AG58" s="376"/>
      <c r="AH58" s="376"/>
      <c r="AI58" s="376"/>
      <c r="AJ58" s="376"/>
      <c r="AK58" s="376"/>
      <c r="AL58" s="120"/>
      <c r="AM58" s="120"/>
      <c r="AN58" s="120"/>
      <c r="AO58" s="120"/>
      <c r="AP58" s="120"/>
      <c r="AQ58" s="120"/>
      <c r="AR58" s="120"/>
    </row>
    <row r="59" spans="1:44" s="117" customFormat="1" ht="24" customHeight="1" x14ac:dyDescent="0.3">
      <c r="A59" s="223">
        <v>44439</v>
      </c>
      <c r="B59" s="222">
        <v>49</v>
      </c>
      <c r="C59" s="98" t="s">
        <v>235</v>
      </c>
      <c r="D59" s="322" t="s">
        <v>208</v>
      </c>
      <c r="E59" s="317" t="s">
        <v>209</v>
      </c>
      <c r="F59" s="280" t="s">
        <v>227</v>
      </c>
      <c r="G59" s="375">
        <f t="shared" si="10"/>
        <v>40</v>
      </c>
      <c r="H59" s="375"/>
      <c r="I59" s="375">
        <f t="shared" si="9"/>
        <v>40</v>
      </c>
      <c r="J59" s="376"/>
      <c r="K59" s="376"/>
      <c r="L59" s="376"/>
      <c r="M59" s="376"/>
      <c r="N59" s="376"/>
      <c r="O59" s="376"/>
      <c r="P59" s="376"/>
      <c r="Q59" s="376">
        <v>40</v>
      </c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  <c r="AJ59" s="376"/>
      <c r="AK59" s="376"/>
      <c r="AL59" s="120"/>
      <c r="AM59" s="120"/>
      <c r="AN59" s="120"/>
      <c r="AO59" s="120"/>
      <c r="AP59" s="120"/>
      <c r="AQ59" s="120"/>
      <c r="AR59" s="120"/>
    </row>
    <row r="60" spans="1:44" s="117" customFormat="1" ht="24" customHeight="1" x14ac:dyDescent="0.3">
      <c r="A60" s="223">
        <v>44439</v>
      </c>
      <c r="B60" s="222">
        <v>50</v>
      </c>
      <c r="C60" s="98" t="s">
        <v>236</v>
      </c>
      <c r="D60" s="322" t="s">
        <v>115</v>
      </c>
      <c r="E60" s="317" t="s">
        <v>210</v>
      </c>
      <c r="F60" s="280"/>
      <c r="G60" s="375">
        <f t="shared" si="10"/>
        <v>606.66999999999996</v>
      </c>
      <c r="H60" s="375"/>
      <c r="I60" s="375">
        <f t="shared" si="9"/>
        <v>606.66999999999996</v>
      </c>
      <c r="J60" s="376">
        <v>606.66999999999996</v>
      </c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6"/>
      <c r="V60" s="376"/>
      <c r="W60" s="376"/>
      <c r="X60" s="376"/>
      <c r="Y60" s="376"/>
      <c r="Z60" s="376"/>
      <c r="AA60" s="376"/>
      <c r="AB60" s="376"/>
      <c r="AC60" s="376"/>
      <c r="AD60" s="376"/>
      <c r="AE60" s="376"/>
      <c r="AF60" s="376"/>
      <c r="AG60" s="376"/>
      <c r="AH60" s="376"/>
      <c r="AI60" s="376"/>
      <c r="AJ60" s="376"/>
      <c r="AK60" s="376"/>
      <c r="AL60" s="120"/>
      <c r="AM60" s="120"/>
      <c r="AN60" s="120"/>
      <c r="AO60" s="120"/>
      <c r="AP60" s="120"/>
      <c r="AQ60" s="120"/>
      <c r="AR60" s="120"/>
    </row>
    <row r="61" spans="1:44" s="117" customFormat="1" ht="24" customHeight="1" x14ac:dyDescent="0.3">
      <c r="A61" s="223">
        <v>44461</v>
      </c>
      <c r="B61" s="222">
        <v>51</v>
      </c>
      <c r="C61" s="98" t="s">
        <v>237</v>
      </c>
      <c r="D61" s="322" t="s">
        <v>245</v>
      </c>
      <c r="E61" s="317" t="s">
        <v>259</v>
      </c>
      <c r="F61" s="280"/>
      <c r="G61" s="375">
        <v>63.8</v>
      </c>
      <c r="H61" s="375">
        <v>10.63</v>
      </c>
      <c r="I61" s="375">
        <f t="shared" si="9"/>
        <v>53.17</v>
      </c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376"/>
      <c r="W61" s="376"/>
      <c r="X61" s="376"/>
      <c r="Y61" s="376"/>
      <c r="Z61" s="376"/>
      <c r="AA61" s="376"/>
      <c r="AB61" s="376"/>
      <c r="AC61" s="376">
        <v>53.17</v>
      </c>
      <c r="AD61" s="376"/>
      <c r="AE61" s="376"/>
      <c r="AF61" s="376"/>
      <c r="AG61" s="376"/>
      <c r="AH61" s="376"/>
      <c r="AI61" s="376"/>
      <c r="AJ61" s="376"/>
      <c r="AK61" s="376"/>
      <c r="AL61" s="120"/>
      <c r="AM61" s="120"/>
      <c r="AN61" s="120"/>
      <c r="AO61" s="120"/>
      <c r="AP61" s="120"/>
      <c r="AQ61" s="120"/>
      <c r="AR61" s="120"/>
    </row>
    <row r="62" spans="1:44" s="117" customFormat="1" ht="24" customHeight="1" x14ac:dyDescent="0.3">
      <c r="A62" s="223">
        <v>44461</v>
      </c>
      <c r="B62" s="222">
        <v>52</v>
      </c>
      <c r="C62" s="98" t="s">
        <v>238</v>
      </c>
      <c r="D62" s="322" t="s">
        <v>246</v>
      </c>
      <c r="E62" s="317" t="s">
        <v>247</v>
      </c>
      <c r="F62" s="280"/>
      <c r="G62" s="375">
        <f t="shared" si="10"/>
        <v>84.86</v>
      </c>
      <c r="H62" s="375"/>
      <c r="I62" s="375">
        <f t="shared" si="9"/>
        <v>84.86</v>
      </c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>
        <v>84.86</v>
      </c>
      <c r="AI62" s="376"/>
      <c r="AJ62" s="376"/>
      <c r="AK62" s="376"/>
      <c r="AL62" s="120"/>
      <c r="AM62" s="120"/>
      <c r="AN62" s="120"/>
      <c r="AO62" s="120"/>
      <c r="AP62" s="120"/>
      <c r="AQ62" s="120"/>
      <c r="AR62" s="120"/>
    </row>
    <row r="63" spans="1:44" s="117" customFormat="1" ht="24" customHeight="1" x14ac:dyDescent="0.3">
      <c r="A63" s="223">
        <v>44461</v>
      </c>
      <c r="B63" s="222">
        <v>53</v>
      </c>
      <c r="C63" s="98" t="s">
        <v>239</v>
      </c>
      <c r="D63" s="322" t="s">
        <v>248</v>
      </c>
      <c r="E63" s="317" t="s">
        <v>249</v>
      </c>
      <c r="F63" s="280"/>
      <c r="G63" s="375">
        <f t="shared" si="10"/>
        <v>37.5</v>
      </c>
      <c r="H63" s="375"/>
      <c r="I63" s="375">
        <f t="shared" si="9"/>
        <v>37.5</v>
      </c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>
        <v>37.5</v>
      </c>
      <c r="AE63" s="376"/>
      <c r="AF63" s="376"/>
      <c r="AG63" s="376"/>
      <c r="AH63" s="376"/>
      <c r="AI63" s="376"/>
      <c r="AJ63" s="376"/>
      <c r="AK63" s="376"/>
      <c r="AL63" s="120"/>
      <c r="AM63" s="120"/>
      <c r="AN63" s="120"/>
      <c r="AO63" s="120"/>
      <c r="AP63" s="120"/>
      <c r="AQ63" s="120"/>
      <c r="AR63" s="120"/>
    </row>
    <row r="64" spans="1:44" s="117" customFormat="1" ht="24" customHeight="1" x14ac:dyDescent="0.3">
      <c r="A64" s="223">
        <v>44461</v>
      </c>
      <c r="B64" s="222">
        <v>54</v>
      </c>
      <c r="C64" s="98" t="s">
        <v>240</v>
      </c>
      <c r="D64" s="322" t="s">
        <v>250</v>
      </c>
      <c r="E64" s="317" t="s">
        <v>251</v>
      </c>
      <c r="F64" s="307" t="s">
        <v>309</v>
      </c>
      <c r="G64" s="375">
        <v>352.57</v>
      </c>
      <c r="H64" s="375">
        <v>54.26</v>
      </c>
      <c r="I64" s="375">
        <f t="shared" si="9"/>
        <v>271.31</v>
      </c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6"/>
      <c r="V64" s="376"/>
      <c r="W64" s="376"/>
      <c r="X64" s="376"/>
      <c r="Y64" s="376"/>
      <c r="Z64" s="376">
        <v>271.31</v>
      </c>
      <c r="AA64" s="376"/>
      <c r="AB64" s="376"/>
      <c r="AC64" s="376"/>
      <c r="AD64" s="376"/>
      <c r="AE64" s="376"/>
      <c r="AF64" s="376"/>
      <c r="AG64" s="376"/>
      <c r="AH64" s="376"/>
      <c r="AI64" s="376"/>
      <c r="AJ64" s="376"/>
      <c r="AK64" s="376"/>
      <c r="AL64" s="120"/>
      <c r="AM64" s="120"/>
      <c r="AN64" s="120"/>
      <c r="AO64" s="120"/>
      <c r="AP64" s="120"/>
      <c r="AQ64" s="120"/>
      <c r="AR64" s="120"/>
    </row>
    <row r="65" spans="1:44" s="117" customFormat="1" ht="24" customHeight="1" x14ac:dyDescent="0.3">
      <c r="A65" s="223">
        <v>44445</v>
      </c>
      <c r="B65" s="222">
        <v>55</v>
      </c>
      <c r="C65" s="98" t="s">
        <v>241</v>
      </c>
      <c r="D65" s="322" t="s">
        <v>213</v>
      </c>
      <c r="E65" s="317" t="s">
        <v>252</v>
      </c>
      <c r="F65" s="280"/>
      <c r="G65" s="375">
        <f t="shared" si="10"/>
        <v>885</v>
      </c>
      <c r="H65" s="375"/>
      <c r="I65" s="375">
        <f t="shared" si="9"/>
        <v>885</v>
      </c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  <c r="AC65" s="376"/>
      <c r="AD65" s="376">
        <v>885</v>
      </c>
      <c r="AE65" s="376"/>
      <c r="AF65" s="376"/>
      <c r="AG65" s="376"/>
      <c r="AH65" s="376"/>
      <c r="AI65" s="376"/>
      <c r="AJ65" s="376"/>
      <c r="AK65" s="376"/>
      <c r="AL65" s="120"/>
      <c r="AM65" s="120"/>
      <c r="AN65" s="120"/>
      <c r="AO65" s="120"/>
      <c r="AP65" s="120"/>
      <c r="AQ65" s="120"/>
      <c r="AR65" s="120"/>
    </row>
    <row r="66" spans="1:44" s="117" customFormat="1" ht="24" customHeight="1" x14ac:dyDescent="0.3">
      <c r="A66" s="223">
        <v>44461</v>
      </c>
      <c r="B66" s="222">
        <v>56</v>
      </c>
      <c r="C66" s="98" t="s">
        <v>242</v>
      </c>
      <c r="D66" s="322" t="s">
        <v>253</v>
      </c>
      <c r="E66" s="317" t="s">
        <v>254</v>
      </c>
      <c r="F66" s="280"/>
      <c r="G66" s="375">
        <f t="shared" si="10"/>
        <v>42</v>
      </c>
      <c r="H66" s="375">
        <v>7</v>
      </c>
      <c r="I66" s="375">
        <f t="shared" si="9"/>
        <v>35</v>
      </c>
      <c r="J66" s="376"/>
      <c r="K66" s="376"/>
      <c r="L66" s="376">
        <v>35</v>
      </c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  <c r="AJ66" s="376"/>
      <c r="AK66" s="376"/>
      <c r="AL66" s="120"/>
      <c r="AM66" s="120"/>
      <c r="AN66" s="120"/>
      <c r="AO66" s="120"/>
      <c r="AP66" s="120"/>
      <c r="AQ66" s="120"/>
      <c r="AR66" s="120"/>
    </row>
    <row r="67" spans="1:44" s="117" customFormat="1" ht="24" customHeight="1" x14ac:dyDescent="0.3">
      <c r="A67" s="223">
        <v>44461</v>
      </c>
      <c r="B67" s="222">
        <v>57</v>
      </c>
      <c r="C67" s="98" t="s">
        <v>243</v>
      </c>
      <c r="D67" s="322" t="s">
        <v>50</v>
      </c>
      <c r="E67" s="317" t="s">
        <v>255</v>
      </c>
      <c r="F67" s="280"/>
      <c r="G67" s="375">
        <f t="shared" si="10"/>
        <v>320.39999999999998</v>
      </c>
      <c r="H67" s="375">
        <v>53.4</v>
      </c>
      <c r="I67" s="375">
        <f t="shared" si="9"/>
        <v>267</v>
      </c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>
        <v>267</v>
      </c>
      <c r="Z67" s="376"/>
      <c r="AA67" s="376"/>
      <c r="AB67" s="376"/>
      <c r="AC67" s="376"/>
      <c r="AD67" s="376"/>
      <c r="AE67" s="376"/>
      <c r="AF67" s="376"/>
      <c r="AG67" s="376"/>
      <c r="AH67" s="376"/>
      <c r="AI67" s="376"/>
      <c r="AJ67" s="376"/>
      <c r="AK67" s="376"/>
      <c r="AL67" s="120"/>
      <c r="AM67" s="120"/>
      <c r="AN67" s="120"/>
      <c r="AO67" s="120"/>
      <c r="AP67" s="120"/>
      <c r="AQ67" s="120"/>
      <c r="AR67" s="120"/>
    </row>
    <row r="68" spans="1:44" s="117" customFormat="1" ht="24" customHeight="1" x14ac:dyDescent="0.3">
      <c r="A68" s="223">
        <v>44461</v>
      </c>
      <c r="B68" s="222">
        <v>58</v>
      </c>
      <c r="C68" s="98" t="s">
        <v>244</v>
      </c>
      <c r="D68" s="322" t="s">
        <v>256</v>
      </c>
      <c r="E68" s="317" t="s">
        <v>257</v>
      </c>
      <c r="F68" s="280"/>
      <c r="G68" s="375">
        <f t="shared" si="10"/>
        <v>180</v>
      </c>
      <c r="H68" s="375">
        <v>30</v>
      </c>
      <c r="I68" s="375">
        <f t="shared" si="9"/>
        <v>150</v>
      </c>
      <c r="J68" s="376"/>
      <c r="K68" s="376"/>
      <c r="L68" s="376"/>
      <c r="M68" s="376"/>
      <c r="N68" s="376"/>
      <c r="O68" s="376"/>
      <c r="P68" s="376"/>
      <c r="Q68" s="376">
        <v>150</v>
      </c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  <c r="AC68" s="376"/>
      <c r="AD68" s="376"/>
      <c r="AE68" s="376"/>
      <c r="AF68" s="376"/>
      <c r="AG68" s="376"/>
      <c r="AH68" s="376"/>
      <c r="AI68" s="376"/>
      <c r="AJ68" s="376"/>
      <c r="AK68" s="376"/>
      <c r="AL68" s="120"/>
      <c r="AM68" s="120"/>
      <c r="AN68" s="120"/>
      <c r="AO68" s="120"/>
      <c r="AP68" s="120"/>
      <c r="AQ68" s="120"/>
      <c r="AR68" s="120"/>
    </row>
    <row r="69" spans="1:44" s="117" customFormat="1" ht="24" customHeight="1" x14ac:dyDescent="0.3">
      <c r="A69" s="221">
        <v>44466</v>
      </c>
      <c r="B69" s="220">
        <v>59</v>
      </c>
      <c r="C69" s="98" t="s">
        <v>336</v>
      </c>
      <c r="D69" s="322" t="s">
        <v>213</v>
      </c>
      <c r="E69" s="322" t="s">
        <v>258</v>
      </c>
      <c r="F69" s="280"/>
      <c r="G69" s="375">
        <f>I69+H69</f>
        <v>395</v>
      </c>
      <c r="H69" s="375"/>
      <c r="I69" s="375">
        <f>SUM(J69:AK69)</f>
        <v>395</v>
      </c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>
        <v>395</v>
      </c>
      <c r="AE69" s="376"/>
      <c r="AF69" s="376"/>
      <c r="AG69" s="376"/>
      <c r="AH69" s="376"/>
      <c r="AI69" s="376"/>
      <c r="AJ69" s="376"/>
      <c r="AK69" s="376"/>
      <c r="AL69" s="120"/>
      <c r="AM69" s="120"/>
      <c r="AN69" s="120"/>
      <c r="AO69" s="120"/>
      <c r="AP69" s="120"/>
      <c r="AQ69" s="120"/>
      <c r="AR69" s="120"/>
    </row>
    <row r="70" spans="1:44" s="117" customFormat="1" ht="24" customHeight="1" x14ac:dyDescent="0.3">
      <c r="A70" s="221">
        <v>44377</v>
      </c>
      <c r="B70" s="568" t="s">
        <v>628</v>
      </c>
      <c r="C70" s="569"/>
      <c r="D70" s="322" t="s">
        <v>261</v>
      </c>
      <c r="E70" s="322" t="s">
        <v>260</v>
      </c>
      <c r="F70" s="282"/>
      <c r="G70" s="375">
        <f t="shared" si="10"/>
        <v>18</v>
      </c>
      <c r="H70" s="375"/>
      <c r="I70" s="375">
        <f>SUM(J70:AK70)</f>
        <v>18</v>
      </c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>
        <v>18</v>
      </c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6"/>
      <c r="AI70" s="376"/>
      <c r="AJ70" s="376"/>
      <c r="AK70" s="376"/>
      <c r="AL70" s="120"/>
      <c r="AM70" s="120"/>
      <c r="AN70" s="120"/>
      <c r="AO70" s="120"/>
      <c r="AP70" s="120"/>
      <c r="AQ70" s="120"/>
      <c r="AR70" s="120"/>
    </row>
    <row r="71" spans="1:44" s="117" customFormat="1" ht="24" customHeight="1" x14ac:dyDescent="0.3">
      <c r="A71" s="417">
        <v>44469</v>
      </c>
      <c r="B71" s="570" t="s">
        <v>628</v>
      </c>
      <c r="C71" s="571"/>
      <c r="D71" s="420" t="s">
        <v>261</v>
      </c>
      <c r="E71" s="322" t="s">
        <v>262</v>
      </c>
      <c r="F71" s="282"/>
      <c r="G71" s="375">
        <f t="shared" si="10"/>
        <v>18</v>
      </c>
      <c r="H71" s="375"/>
      <c r="I71" s="375">
        <f>SUM(J71:AK71)</f>
        <v>18</v>
      </c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>
        <v>18</v>
      </c>
      <c r="U71" s="376"/>
      <c r="V71" s="376"/>
      <c r="W71" s="376"/>
      <c r="X71" s="376"/>
      <c r="Y71" s="376"/>
      <c r="Z71" s="376"/>
      <c r="AA71" s="376"/>
      <c r="AB71" s="376"/>
      <c r="AC71" s="376"/>
      <c r="AD71" s="376"/>
      <c r="AE71" s="376"/>
      <c r="AF71" s="376"/>
      <c r="AG71" s="376"/>
      <c r="AH71" s="376"/>
      <c r="AI71" s="376"/>
      <c r="AJ71" s="376"/>
      <c r="AK71" s="376"/>
      <c r="AL71" s="120"/>
      <c r="AM71" s="120"/>
      <c r="AN71" s="120"/>
      <c r="AO71" s="120"/>
      <c r="AP71" s="120"/>
      <c r="AQ71" s="120"/>
      <c r="AR71" s="120"/>
    </row>
    <row r="72" spans="1:44" s="117" customFormat="1" ht="24" customHeight="1" x14ac:dyDescent="0.3">
      <c r="A72" s="421"/>
      <c r="B72" s="421"/>
      <c r="C72" s="422"/>
      <c r="D72" s="423"/>
      <c r="E72" s="424" t="s">
        <v>544</v>
      </c>
      <c r="F72" s="287"/>
      <c r="G72" s="379">
        <f>SUM(G9:G71)</f>
        <v>19004.773999999998</v>
      </c>
      <c r="H72" s="379">
        <f>SUM(H9:H71)</f>
        <v>1200.3940000000002</v>
      </c>
      <c r="I72" s="379">
        <f>SUM(I9:I71)</f>
        <v>17777.380000000005</v>
      </c>
      <c r="J72" s="379">
        <f>SUM(J9:J71)</f>
        <v>3285.35</v>
      </c>
      <c r="K72" s="379">
        <f t="shared" ref="K72:AK72" si="11">SUM(K9:K71)</f>
        <v>6.85</v>
      </c>
      <c r="L72" s="379">
        <f t="shared" si="11"/>
        <v>35</v>
      </c>
      <c r="M72" s="379">
        <f t="shared" si="11"/>
        <v>94.949999999999989</v>
      </c>
      <c r="N72" s="379">
        <f t="shared" si="11"/>
        <v>90</v>
      </c>
      <c r="O72" s="379">
        <f t="shared" si="11"/>
        <v>1242.43</v>
      </c>
      <c r="P72" s="379">
        <f t="shared" si="11"/>
        <v>200</v>
      </c>
      <c r="Q72" s="379">
        <f t="shared" si="11"/>
        <v>310</v>
      </c>
      <c r="R72" s="379">
        <f t="shared" si="11"/>
        <v>82.5</v>
      </c>
      <c r="S72" s="379">
        <f t="shared" si="11"/>
        <v>398.18</v>
      </c>
      <c r="T72" s="379">
        <f t="shared" si="11"/>
        <v>36</v>
      </c>
      <c r="U72" s="379">
        <f t="shared" si="11"/>
        <v>59.99</v>
      </c>
      <c r="V72" s="379">
        <f t="shared" si="11"/>
        <v>0</v>
      </c>
      <c r="W72" s="379">
        <f t="shared" si="11"/>
        <v>0</v>
      </c>
      <c r="X72" s="379">
        <f t="shared" si="11"/>
        <v>0</v>
      </c>
      <c r="Y72" s="379">
        <f t="shared" si="11"/>
        <v>1255</v>
      </c>
      <c r="Z72" s="379">
        <f t="shared" si="11"/>
        <v>1496.6299999999999</v>
      </c>
      <c r="AA72" s="379">
        <f t="shared" si="11"/>
        <v>800</v>
      </c>
      <c r="AB72" s="379">
        <f t="shared" si="11"/>
        <v>0</v>
      </c>
      <c r="AC72" s="379">
        <f t="shared" si="11"/>
        <v>1532.64</v>
      </c>
      <c r="AD72" s="379">
        <f t="shared" si="11"/>
        <v>2422.1</v>
      </c>
      <c r="AE72" s="379">
        <f t="shared" si="11"/>
        <v>0</v>
      </c>
      <c r="AF72" s="379">
        <f t="shared" si="11"/>
        <v>1345</v>
      </c>
      <c r="AG72" s="379">
        <f t="shared" si="11"/>
        <v>0</v>
      </c>
      <c r="AH72" s="379">
        <f t="shared" si="11"/>
        <v>84.86</v>
      </c>
      <c r="AI72" s="379">
        <f t="shared" si="11"/>
        <v>0</v>
      </c>
      <c r="AJ72" s="379">
        <f t="shared" si="11"/>
        <v>3000</v>
      </c>
      <c r="AK72" s="379">
        <f t="shared" si="11"/>
        <v>0</v>
      </c>
      <c r="AM72" s="120"/>
      <c r="AN72" s="120"/>
      <c r="AO72" s="120"/>
      <c r="AP72" s="120"/>
      <c r="AQ72" s="120"/>
      <c r="AR72" s="120"/>
    </row>
    <row r="73" spans="1:44" s="117" customFormat="1" ht="24" customHeight="1" x14ac:dyDescent="0.3">
      <c r="A73" s="225"/>
      <c r="B73" s="225"/>
      <c r="C73" s="226"/>
      <c r="D73" s="227"/>
      <c r="E73" s="246"/>
      <c r="F73" s="227"/>
      <c r="G73" s="380"/>
      <c r="H73" s="380"/>
      <c r="I73" s="381"/>
      <c r="J73" s="380"/>
      <c r="K73" s="380"/>
      <c r="L73" s="380"/>
      <c r="M73" s="380"/>
      <c r="N73" s="380"/>
      <c r="O73" s="380"/>
      <c r="P73" s="380"/>
      <c r="Q73" s="380"/>
      <c r="R73" s="380"/>
      <c r="S73" s="380"/>
      <c r="T73" s="380"/>
      <c r="U73" s="380"/>
      <c r="V73" s="380"/>
      <c r="W73" s="380"/>
      <c r="X73" s="380"/>
      <c r="Y73" s="380"/>
      <c r="Z73" s="380"/>
      <c r="AA73" s="380"/>
      <c r="AB73" s="380"/>
      <c r="AC73" s="380"/>
      <c r="AD73" s="380"/>
      <c r="AE73" s="380"/>
      <c r="AF73" s="380"/>
      <c r="AG73" s="380"/>
      <c r="AH73" s="380"/>
      <c r="AI73" s="380"/>
      <c r="AJ73" s="380"/>
      <c r="AK73" s="380"/>
      <c r="AL73" s="120"/>
      <c r="AM73" s="120"/>
      <c r="AN73" s="120"/>
      <c r="AO73" s="120"/>
      <c r="AP73" s="120"/>
      <c r="AQ73" s="120"/>
      <c r="AR73" s="120"/>
    </row>
    <row r="74" spans="1:44" s="256" customFormat="1" ht="22.5" customHeight="1" x14ac:dyDescent="0.35">
      <c r="A74" s="249"/>
      <c r="B74" s="249"/>
      <c r="C74" s="250"/>
      <c r="D74" s="251"/>
      <c r="E74" s="252"/>
      <c r="F74" s="252"/>
      <c r="G74" s="382"/>
      <c r="H74" s="382"/>
      <c r="I74" s="383"/>
      <c r="J74" s="382"/>
      <c r="K74" s="382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382"/>
      <c r="W74" s="382"/>
      <c r="X74" s="382"/>
      <c r="Y74" s="382"/>
      <c r="Z74" s="382"/>
      <c r="AA74" s="382"/>
      <c r="AB74" s="382"/>
      <c r="AC74" s="382"/>
      <c r="AD74" s="382"/>
      <c r="AE74" s="382"/>
      <c r="AF74" s="382"/>
      <c r="AG74" s="382"/>
      <c r="AH74" s="382"/>
      <c r="AI74" s="382"/>
      <c r="AJ74" s="382"/>
      <c r="AK74" s="384"/>
      <c r="AL74" s="227"/>
      <c r="AM74" s="227"/>
      <c r="AN74" s="227"/>
      <c r="AO74" s="227"/>
      <c r="AP74" s="227"/>
      <c r="AQ74" s="227"/>
      <c r="AR74" s="227"/>
    </row>
    <row r="75" spans="1:44" s="312" customFormat="1" ht="27.75" customHeight="1" x14ac:dyDescent="0.3">
      <c r="A75" s="314" t="s">
        <v>304</v>
      </c>
      <c r="B75" s="310"/>
      <c r="C75" s="311"/>
      <c r="D75" s="306"/>
      <c r="E75" s="306"/>
      <c r="F75" s="306"/>
      <c r="G75" s="385"/>
      <c r="H75" s="385"/>
      <c r="I75" s="385"/>
      <c r="J75" s="581"/>
      <c r="K75" s="581"/>
      <c r="L75" s="581"/>
      <c r="M75" s="581"/>
      <c r="N75" s="386"/>
      <c r="O75" s="386"/>
      <c r="P75" s="386"/>
      <c r="Q75" s="386"/>
      <c r="R75" s="581"/>
      <c r="S75" s="581"/>
      <c r="T75" s="581"/>
      <c r="U75" s="581"/>
      <c r="V75" s="386"/>
      <c r="W75" s="581"/>
      <c r="X75" s="581"/>
      <c r="Y75" s="581"/>
      <c r="Z75" s="581"/>
      <c r="AA75" s="581"/>
      <c r="AB75" s="386"/>
      <c r="AC75" s="581"/>
      <c r="AD75" s="581"/>
      <c r="AE75" s="581"/>
      <c r="AF75" s="581"/>
      <c r="AG75" s="581"/>
      <c r="AH75" s="386"/>
      <c r="AI75" s="386"/>
      <c r="AJ75" s="386"/>
      <c r="AK75" s="387"/>
      <c r="AQ75" s="313"/>
      <c r="AR75" s="313"/>
    </row>
    <row r="76" spans="1:44" s="312" customFormat="1" ht="27.75" customHeight="1" x14ac:dyDescent="0.2">
      <c r="A76" s="310" t="s">
        <v>55</v>
      </c>
      <c r="B76" s="315" t="s">
        <v>305</v>
      </c>
      <c r="C76" s="311"/>
      <c r="D76" s="306"/>
      <c r="E76" s="306"/>
      <c r="F76" s="306"/>
      <c r="G76" s="385"/>
      <c r="H76" s="385"/>
      <c r="I76" s="385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6"/>
    </row>
    <row r="77" spans="1:44" s="134" customFormat="1" ht="26.25" customHeight="1" x14ac:dyDescent="0.25">
      <c r="A77" s="310" t="s">
        <v>306</v>
      </c>
      <c r="B77" s="315" t="s">
        <v>625</v>
      </c>
      <c r="C77" s="293"/>
      <c r="D77" s="244"/>
      <c r="E77" s="290"/>
      <c r="F77" s="290"/>
      <c r="G77" s="388"/>
      <c r="H77" s="389"/>
      <c r="I77" s="380"/>
      <c r="J77" s="390"/>
      <c r="K77" s="390"/>
      <c r="L77" s="390"/>
      <c r="M77" s="390"/>
      <c r="N77" s="390"/>
      <c r="O77" s="390"/>
      <c r="P77" s="390"/>
      <c r="Q77" s="390"/>
      <c r="R77" s="390"/>
      <c r="S77" s="390"/>
      <c r="T77" s="390"/>
      <c r="U77" s="390"/>
      <c r="V77" s="390"/>
      <c r="W77" s="390"/>
      <c r="X77" s="390"/>
      <c r="Y77" s="390"/>
      <c r="Z77" s="390"/>
      <c r="AA77" s="390"/>
      <c r="AB77" s="390"/>
      <c r="AC77" s="390"/>
      <c r="AD77" s="390"/>
      <c r="AE77" s="390"/>
      <c r="AF77" s="390"/>
      <c r="AG77" s="390"/>
      <c r="AH77" s="390"/>
      <c r="AI77" s="390"/>
      <c r="AJ77" s="390"/>
      <c r="AK77" s="390"/>
    </row>
    <row r="78" spans="1:44" s="134" customFormat="1" ht="26.25" customHeight="1" x14ac:dyDescent="0.25">
      <c r="A78" s="310" t="s">
        <v>307</v>
      </c>
      <c r="B78" s="315" t="s">
        <v>311</v>
      </c>
      <c r="C78" s="293"/>
      <c r="D78" s="306"/>
      <c r="E78" s="290"/>
      <c r="F78" s="290"/>
      <c r="G78" s="388"/>
      <c r="H78" s="389"/>
      <c r="I78" s="380"/>
      <c r="J78" s="390"/>
      <c r="K78" s="390"/>
      <c r="L78" s="390"/>
      <c r="M78" s="390"/>
      <c r="N78" s="390"/>
      <c r="O78" s="390"/>
      <c r="P78" s="390"/>
      <c r="Q78" s="390"/>
      <c r="R78" s="390"/>
      <c r="S78" s="390"/>
      <c r="T78" s="390"/>
      <c r="U78" s="390"/>
      <c r="V78" s="390"/>
      <c r="W78" s="390"/>
      <c r="X78" s="390"/>
      <c r="Y78" s="390"/>
      <c r="Z78" s="390"/>
      <c r="AA78" s="390"/>
      <c r="AB78" s="390"/>
      <c r="AC78" s="390"/>
      <c r="AD78" s="390"/>
      <c r="AE78" s="390"/>
      <c r="AF78" s="390"/>
      <c r="AG78" s="390"/>
      <c r="AH78" s="390"/>
      <c r="AI78" s="390"/>
      <c r="AJ78" s="390"/>
      <c r="AK78" s="390"/>
    </row>
    <row r="79" spans="1:44" s="256" customFormat="1" ht="24" customHeight="1" x14ac:dyDescent="0.3">
      <c r="A79" s="310" t="s">
        <v>308</v>
      </c>
      <c r="B79" s="292" t="s">
        <v>626</v>
      </c>
      <c r="C79" s="292"/>
      <c r="D79" s="294"/>
      <c r="E79" s="290"/>
      <c r="F79" s="290"/>
      <c r="G79" s="390"/>
      <c r="H79" s="390"/>
      <c r="I79" s="390"/>
      <c r="J79" s="390"/>
      <c r="K79" s="390"/>
      <c r="L79" s="390"/>
      <c r="M79" s="390"/>
      <c r="N79" s="390"/>
      <c r="O79" s="390"/>
      <c r="P79" s="390"/>
      <c r="Q79" s="390"/>
      <c r="R79" s="390"/>
      <c r="S79" s="390"/>
      <c r="T79" s="390"/>
      <c r="U79" s="390"/>
      <c r="V79" s="390"/>
      <c r="W79" s="390"/>
      <c r="X79" s="390"/>
      <c r="Y79" s="390"/>
      <c r="Z79" s="390"/>
      <c r="AA79" s="390"/>
      <c r="AB79" s="390"/>
      <c r="AC79" s="390"/>
      <c r="AD79" s="390"/>
      <c r="AE79" s="390"/>
      <c r="AF79" s="390"/>
      <c r="AG79" s="390"/>
      <c r="AH79" s="390"/>
      <c r="AI79" s="390"/>
      <c r="AJ79" s="390"/>
      <c r="AK79" s="390"/>
      <c r="AQ79" s="295"/>
      <c r="AR79" s="295"/>
    </row>
    <row r="80" spans="1:44" s="256" customFormat="1" ht="24" customHeight="1" x14ac:dyDescent="0.3">
      <c r="A80" s="310" t="s">
        <v>310</v>
      </c>
      <c r="B80" s="292" t="s">
        <v>627</v>
      </c>
      <c r="C80" s="292"/>
      <c r="D80" s="294"/>
      <c r="E80" s="290"/>
      <c r="F80" s="290"/>
      <c r="G80" s="391"/>
      <c r="H80" s="391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2"/>
      <c r="AJ80" s="392"/>
      <c r="AK80" s="392"/>
      <c r="AQ80" s="295"/>
      <c r="AR80" s="295"/>
    </row>
    <row r="81" spans="1:47" s="256" customFormat="1" ht="24" customHeight="1" x14ac:dyDescent="0.3">
      <c r="A81" s="219"/>
      <c r="B81" s="248"/>
      <c r="C81" s="224"/>
      <c r="D81" s="173"/>
      <c r="E81" s="173"/>
      <c r="F81" s="173"/>
      <c r="G81" s="393"/>
      <c r="H81" s="393"/>
      <c r="I81" s="393"/>
      <c r="J81" s="394"/>
      <c r="K81" s="394"/>
      <c r="L81" s="394"/>
      <c r="M81" s="394"/>
      <c r="N81" s="394"/>
      <c r="O81" s="394"/>
      <c r="P81" s="394"/>
      <c r="Q81" s="394"/>
      <c r="R81" s="394"/>
      <c r="S81" s="394"/>
      <c r="T81" s="394"/>
      <c r="U81" s="394"/>
      <c r="V81" s="394"/>
      <c r="W81" s="394"/>
      <c r="X81" s="394"/>
      <c r="Y81" s="394"/>
      <c r="Z81" s="394"/>
      <c r="AA81" s="394"/>
      <c r="AB81" s="394"/>
      <c r="AC81" s="394"/>
      <c r="AD81" s="394"/>
      <c r="AE81" s="394"/>
      <c r="AF81" s="395"/>
      <c r="AG81" s="394"/>
      <c r="AH81" s="394"/>
      <c r="AI81" s="394"/>
      <c r="AJ81" s="394"/>
      <c r="AK81" s="394"/>
      <c r="AL81" s="227"/>
      <c r="AM81" s="227"/>
      <c r="AN81" s="227"/>
      <c r="AO81" s="227"/>
      <c r="AP81" s="227"/>
      <c r="AQ81" s="227"/>
      <c r="AR81" s="227"/>
    </row>
    <row r="82" spans="1:47" s="256" customFormat="1" ht="24" customHeight="1" x14ac:dyDescent="0.3">
      <c r="A82" s="137" t="s">
        <v>618</v>
      </c>
      <c r="B82" s="217"/>
      <c r="C82" s="112"/>
      <c r="D82" s="111"/>
      <c r="E82" s="273"/>
      <c r="F82" s="272"/>
      <c r="G82" s="348"/>
      <c r="H82" s="348"/>
      <c r="I82" s="349"/>
      <c r="J82" s="350"/>
      <c r="K82" s="350"/>
      <c r="L82" s="350"/>
      <c r="M82" s="350"/>
      <c r="N82" s="350"/>
      <c r="O82" s="350"/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1"/>
      <c r="AA82" s="351"/>
      <c r="AB82" s="351"/>
      <c r="AC82" s="351"/>
      <c r="AD82" s="351"/>
      <c r="AE82" s="351"/>
      <c r="AF82" s="351"/>
      <c r="AG82" s="351"/>
      <c r="AH82" s="351"/>
      <c r="AI82" s="351"/>
      <c r="AJ82" s="351"/>
      <c r="AK82" s="351"/>
      <c r="AL82" s="227"/>
      <c r="AM82" s="227"/>
      <c r="AN82" s="227"/>
      <c r="AO82" s="227"/>
      <c r="AP82" s="227"/>
      <c r="AQ82" s="227"/>
      <c r="AR82" s="227"/>
    </row>
    <row r="83" spans="1:47" s="256" customFormat="1" ht="24" customHeight="1" x14ac:dyDescent="0.3">
      <c r="A83" s="146"/>
      <c r="B83" s="153"/>
      <c r="C83" s="147"/>
      <c r="D83" s="316"/>
      <c r="E83" s="274"/>
      <c r="F83" s="275"/>
      <c r="G83" s="352"/>
      <c r="H83" s="353"/>
      <c r="I83" s="354"/>
      <c r="J83" s="572" t="s">
        <v>65</v>
      </c>
      <c r="K83" s="573"/>
      <c r="L83" s="573"/>
      <c r="M83" s="574"/>
      <c r="N83" s="355" t="s">
        <v>2</v>
      </c>
      <c r="O83" s="355" t="s">
        <v>3</v>
      </c>
      <c r="P83" s="355" t="s">
        <v>71</v>
      </c>
      <c r="Q83" s="355" t="s">
        <v>72</v>
      </c>
      <c r="R83" s="572" t="s">
        <v>68</v>
      </c>
      <c r="S83" s="573"/>
      <c r="T83" s="573"/>
      <c r="U83" s="574"/>
      <c r="V83" s="356"/>
      <c r="W83" s="572" t="s">
        <v>67</v>
      </c>
      <c r="X83" s="574"/>
      <c r="Y83" s="572" t="s">
        <v>69</v>
      </c>
      <c r="Z83" s="573"/>
      <c r="AA83" s="573"/>
      <c r="AB83" s="355" t="s">
        <v>74</v>
      </c>
      <c r="AC83" s="572" t="s">
        <v>70</v>
      </c>
      <c r="AD83" s="573"/>
      <c r="AE83" s="573"/>
      <c r="AF83" s="573"/>
      <c r="AG83" s="574"/>
      <c r="AH83" s="355" t="s">
        <v>73</v>
      </c>
      <c r="AI83" s="355"/>
      <c r="AJ83" s="355"/>
      <c r="AK83" s="357"/>
      <c r="AL83" s="227"/>
      <c r="AM83" s="227"/>
      <c r="AN83" s="227"/>
      <c r="AO83" s="227"/>
      <c r="AP83" s="227"/>
      <c r="AQ83" s="227"/>
      <c r="AR83" s="227"/>
    </row>
    <row r="84" spans="1:47" s="256" customFormat="1" ht="117" customHeight="1" x14ac:dyDescent="0.3">
      <c r="A84" s="153" t="s">
        <v>1</v>
      </c>
      <c r="B84" s="153"/>
      <c r="C84" s="147" t="s">
        <v>10</v>
      </c>
      <c r="D84" s="316" t="s">
        <v>18</v>
      </c>
      <c r="E84" s="275" t="s">
        <v>11</v>
      </c>
      <c r="F84" s="275"/>
      <c r="G84" s="352" t="s">
        <v>64</v>
      </c>
      <c r="H84" s="353" t="s">
        <v>9</v>
      </c>
      <c r="I84" s="354" t="s">
        <v>61</v>
      </c>
      <c r="J84" s="358" t="s">
        <v>8</v>
      </c>
      <c r="K84" s="359" t="s">
        <v>38</v>
      </c>
      <c r="L84" s="359" t="s">
        <v>32</v>
      </c>
      <c r="M84" s="359" t="s">
        <v>6</v>
      </c>
      <c r="N84" s="359" t="s">
        <v>2</v>
      </c>
      <c r="O84" s="359" t="s">
        <v>3</v>
      </c>
      <c r="P84" s="359" t="s">
        <v>41</v>
      </c>
      <c r="Q84" s="359" t="s">
        <v>19</v>
      </c>
      <c r="R84" s="359" t="s">
        <v>40</v>
      </c>
      <c r="S84" s="359" t="s">
        <v>4</v>
      </c>
      <c r="T84" s="359" t="s">
        <v>66</v>
      </c>
      <c r="U84" s="359" t="s">
        <v>5</v>
      </c>
      <c r="V84" s="359" t="s">
        <v>95</v>
      </c>
      <c r="W84" s="359" t="s">
        <v>67</v>
      </c>
      <c r="X84" s="360" t="s">
        <v>53</v>
      </c>
      <c r="Y84" s="359" t="s">
        <v>222</v>
      </c>
      <c r="Z84" s="359" t="s">
        <v>39</v>
      </c>
      <c r="AA84" s="359" t="s">
        <v>52</v>
      </c>
      <c r="AB84" s="359" t="s">
        <v>37</v>
      </c>
      <c r="AC84" s="359" t="s">
        <v>223</v>
      </c>
      <c r="AD84" s="359" t="s">
        <v>219</v>
      </c>
      <c r="AE84" s="360" t="s">
        <v>220</v>
      </c>
      <c r="AF84" s="359" t="s">
        <v>21</v>
      </c>
      <c r="AG84" s="360" t="s">
        <v>221</v>
      </c>
      <c r="AH84" s="359" t="s">
        <v>42</v>
      </c>
      <c r="AI84" s="361" t="s">
        <v>34</v>
      </c>
      <c r="AJ84" s="361" t="s">
        <v>298</v>
      </c>
      <c r="AK84" s="362" t="s">
        <v>110</v>
      </c>
      <c r="AL84" s="227"/>
      <c r="AM84" s="227"/>
      <c r="AN84" s="227"/>
      <c r="AO84" s="227"/>
      <c r="AP84" s="227"/>
      <c r="AQ84" s="227"/>
      <c r="AR84" s="227"/>
    </row>
    <row r="85" spans="1:47" s="256" customFormat="1" ht="24" customHeight="1" x14ac:dyDescent="0.3">
      <c r="A85" s="155"/>
      <c r="B85" s="155"/>
      <c r="C85" s="156"/>
      <c r="D85" s="157"/>
      <c r="E85" s="276" t="s">
        <v>169</v>
      </c>
      <c r="F85" s="277"/>
      <c r="G85" s="363"/>
      <c r="H85" s="364"/>
      <c r="I85" s="365">
        <f>SUM(J85:AH85)</f>
        <v>40415</v>
      </c>
      <c r="J85" s="366">
        <v>6825</v>
      </c>
      <c r="K85" s="366">
        <v>60</v>
      </c>
      <c r="L85" s="366">
        <v>150</v>
      </c>
      <c r="M85" s="366">
        <v>150</v>
      </c>
      <c r="N85" s="366">
        <v>400</v>
      </c>
      <c r="O85" s="366">
        <v>1200</v>
      </c>
      <c r="P85" s="366">
        <v>4000</v>
      </c>
      <c r="Q85" s="366">
        <v>500</v>
      </c>
      <c r="R85" s="366">
        <v>230</v>
      </c>
      <c r="S85" s="366">
        <v>550</v>
      </c>
      <c r="T85" s="366">
        <v>700</v>
      </c>
      <c r="U85" s="366">
        <v>250</v>
      </c>
      <c r="V85" s="366">
        <v>250</v>
      </c>
      <c r="W85" s="366">
        <v>750</v>
      </c>
      <c r="X85" s="366">
        <v>500</v>
      </c>
      <c r="Y85" s="366">
        <v>1900</v>
      </c>
      <c r="Z85" s="366">
        <v>3500</v>
      </c>
      <c r="AA85" s="366">
        <v>500</v>
      </c>
      <c r="AB85" s="366">
        <v>500</v>
      </c>
      <c r="AC85" s="366">
        <v>2000</v>
      </c>
      <c r="AD85" s="367">
        <v>4250</v>
      </c>
      <c r="AE85" s="366">
        <v>500</v>
      </c>
      <c r="AF85" s="366">
        <v>6250</v>
      </c>
      <c r="AG85" s="366">
        <v>2500</v>
      </c>
      <c r="AH85" s="366">
        <v>2000</v>
      </c>
      <c r="AI85" s="366">
        <f>9345-1580</f>
        <v>7765</v>
      </c>
      <c r="AJ85" s="366"/>
      <c r="AK85" s="366"/>
      <c r="AL85" s="227"/>
      <c r="AM85" s="227"/>
      <c r="AN85" s="227"/>
      <c r="AO85" s="227"/>
      <c r="AP85" s="227"/>
      <c r="AQ85" s="227"/>
      <c r="AR85" s="227"/>
    </row>
    <row r="86" spans="1:47" s="256" customFormat="1" ht="24" customHeight="1" x14ac:dyDescent="0.3">
      <c r="A86" s="163"/>
      <c r="B86" s="163"/>
      <c r="C86" s="164"/>
      <c r="D86" s="165"/>
      <c r="E86" s="276" t="s">
        <v>545</v>
      </c>
      <c r="F86" s="276"/>
      <c r="G86" s="366">
        <f t="shared" ref="G86:AJ86" si="12">SUM(G6+G162)</f>
        <v>42466.753999999994</v>
      </c>
      <c r="H86" s="366">
        <f t="shared" si="12"/>
        <v>2860.3640000000005</v>
      </c>
      <c r="I86" s="366">
        <f t="shared" si="12"/>
        <v>36579.39</v>
      </c>
      <c r="J86" s="366">
        <f t="shared" si="12"/>
        <v>7532.0399999999991</v>
      </c>
      <c r="K86" s="366">
        <f t="shared" si="12"/>
        <v>73.34</v>
      </c>
      <c r="L86" s="366">
        <f t="shared" si="12"/>
        <v>35</v>
      </c>
      <c r="M86" s="366">
        <f t="shared" si="12"/>
        <v>218.25</v>
      </c>
      <c r="N86" s="366">
        <f t="shared" si="12"/>
        <v>290</v>
      </c>
      <c r="O86" s="366">
        <f t="shared" si="12"/>
        <v>1242.43</v>
      </c>
      <c r="P86" s="366">
        <f t="shared" si="12"/>
        <v>200</v>
      </c>
      <c r="Q86" s="366">
        <f t="shared" si="12"/>
        <v>384.99</v>
      </c>
      <c r="R86" s="366">
        <f t="shared" si="12"/>
        <v>195.5</v>
      </c>
      <c r="S86" s="366">
        <f t="shared" si="12"/>
        <v>468.18</v>
      </c>
      <c r="T86" s="366">
        <f t="shared" si="12"/>
        <v>127.95</v>
      </c>
      <c r="U86" s="366">
        <f t="shared" si="12"/>
        <v>135.82</v>
      </c>
      <c r="V86" s="366">
        <f t="shared" si="12"/>
        <v>0</v>
      </c>
      <c r="W86" s="366">
        <f t="shared" si="12"/>
        <v>130</v>
      </c>
      <c r="X86" s="366">
        <f t="shared" si="12"/>
        <v>0</v>
      </c>
      <c r="Y86" s="366">
        <f t="shared" si="12"/>
        <v>1589</v>
      </c>
      <c r="Z86" s="366">
        <f t="shared" si="12"/>
        <v>2647.8199999999997</v>
      </c>
      <c r="AA86" s="366">
        <f t="shared" si="12"/>
        <v>800</v>
      </c>
      <c r="AB86" s="366">
        <f t="shared" si="12"/>
        <v>500</v>
      </c>
      <c r="AC86" s="366">
        <f t="shared" si="12"/>
        <v>4363.13</v>
      </c>
      <c r="AD86" s="366">
        <f t="shared" si="12"/>
        <v>6325.0499999999993</v>
      </c>
      <c r="AE86" s="366">
        <f t="shared" si="12"/>
        <v>250</v>
      </c>
      <c r="AF86" s="366">
        <f t="shared" si="12"/>
        <v>1895</v>
      </c>
      <c r="AG86" s="366">
        <f t="shared" si="12"/>
        <v>891.13</v>
      </c>
      <c r="AH86" s="366">
        <f t="shared" si="12"/>
        <v>84.86</v>
      </c>
      <c r="AI86" s="366">
        <f t="shared" si="12"/>
        <v>0</v>
      </c>
      <c r="AJ86" s="366">
        <f t="shared" si="12"/>
        <v>250</v>
      </c>
      <c r="AK86" s="366">
        <f t="shared" ref="AK86" si="13">AK129+AK6</f>
        <v>0</v>
      </c>
      <c r="AL86" s="227"/>
      <c r="AM86" s="227"/>
      <c r="AN86" s="227"/>
      <c r="AO86" s="227"/>
      <c r="AP86" s="227"/>
      <c r="AQ86" s="227"/>
      <c r="AR86" s="227"/>
    </row>
    <row r="87" spans="1:47" s="256" customFormat="1" ht="24" customHeight="1" x14ac:dyDescent="0.3">
      <c r="A87" s="163"/>
      <c r="B87" s="163"/>
      <c r="C87" s="164"/>
      <c r="D87" s="165"/>
      <c r="E87" s="277" t="s">
        <v>540</v>
      </c>
      <c r="F87" s="278"/>
      <c r="G87" s="369"/>
      <c r="H87" s="370"/>
      <c r="I87" s="365">
        <f>SUM(J87:AH87)</f>
        <v>10035.510000000002</v>
      </c>
      <c r="J87" s="372">
        <f>J85-J86</f>
        <v>-707.03999999999905</v>
      </c>
      <c r="K87" s="372">
        <f t="shared" ref="K87:AI87" si="14">K85-K86</f>
        <v>-13.340000000000003</v>
      </c>
      <c r="L87" s="372">
        <f t="shared" si="14"/>
        <v>115</v>
      </c>
      <c r="M87" s="372">
        <f t="shared" si="14"/>
        <v>-68.25</v>
      </c>
      <c r="N87" s="372">
        <f t="shared" si="14"/>
        <v>110</v>
      </c>
      <c r="O87" s="372">
        <f t="shared" si="14"/>
        <v>-42.430000000000064</v>
      </c>
      <c r="P87" s="372">
        <f t="shared" si="14"/>
        <v>3800</v>
      </c>
      <c r="Q87" s="372">
        <f t="shared" si="14"/>
        <v>115.00999999999999</v>
      </c>
      <c r="R87" s="372">
        <f t="shared" si="14"/>
        <v>34.5</v>
      </c>
      <c r="S87" s="372">
        <f t="shared" si="14"/>
        <v>81.819999999999993</v>
      </c>
      <c r="T87" s="372">
        <f t="shared" si="14"/>
        <v>572.04999999999995</v>
      </c>
      <c r="U87" s="372">
        <f t="shared" si="14"/>
        <v>114.18</v>
      </c>
      <c r="V87" s="372">
        <f t="shared" si="14"/>
        <v>250</v>
      </c>
      <c r="W87" s="372">
        <f t="shared" si="14"/>
        <v>620</v>
      </c>
      <c r="X87" s="372">
        <f t="shared" si="14"/>
        <v>500</v>
      </c>
      <c r="Y87" s="372">
        <f t="shared" si="14"/>
        <v>311</v>
      </c>
      <c r="Z87" s="372">
        <f t="shared" si="14"/>
        <v>852.18000000000029</v>
      </c>
      <c r="AA87" s="372">
        <f t="shared" si="14"/>
        <v>-300</v>
      </c>
      <c r="AB87" s="372">
        <f t="shared" si="14"/>
        <v>0</v>
      </c>
      <c r="AC87" s="372">
        <f t="shared" si="14"/>
        <v>-2363.13</v>
      </c>
      <c r="AD87" s="372">
        <f t="shared" si="14"/>
        <v>-2075.0499999999993</v>
      </c>
      <c r="AE87" s="372">
        <f t="shared" si="14"/>
        <v>250</v>
      </c>
      <c r="AF87" s="372">
        <f t="shared" si="14"/>
        <v>4355</v>
      </c>
      <c r="AG87" s="372">
        <f t="shared" si="14"/>
        <v>1608.87</v>
      </c>
      <c r="AH87" s="372">
        <f t="shared" si="14"/>
        <v>1915.14</v>
      </c>
      <c r="AI87" s="372">
        <f t="shared" si="14"/>
        <v>7765</v>
      </c>
      <c r="AJ87" s="372"/>
      <c r="AK87" s="372"/>
      <c r="AL87" s="227"/>
      <c r="AM87" s="227"/>
      <c r="AN87" s="227"/>
      <c r="AO87" s="227"/>
      <c r="AP87" s="227"/>
      <c r="AQ87" s="227"/>
      <c r="AR87" s="227"/>
    </row>
    <row r="88" spans="1:47" s="256" customFormat="1" ht="24" customHeight="1" x14ac:dyDescent="0.3">
      <c r="A88" s="163"/>
      <c r="B88" s="164"/>
      <c r="C88" s="325"/>
      <c r="D88" s="323"/>
      <c r="E88" s="321" t="s">
        <v>80</v>
      </c>
      <c r="F88" s="277"/>
      <c r="G88" s="370"/>
      <c r="H88" s="370"/>
      <c r="I88" s="373">
        <f>I87/I85</f>
        <v>0.24831151800074236</v>
      </c>
      <c r="J88" s="373">
        <f t="shared" ref="J88:AI88" si="15">J87/J85</f>
        <v>-0.10359560439560425</v>
      </c>
      <c r="K88" s="373">
        <f t="shared" si="15"/>
        <v>-0.22233333333333338</v>
      </c>
      <c r="L88" s="373">
        <f t="shared" si="15"/>
        <v>0.76666666666666672</v>
      </c>
      <c r="M88" s="373">
        <f t="shared" si="15"/>
        <v>-0.45500000000000002</v>
      </c>
      <c r="N88" s="373">
        <f t="shared" si="15"/>
        <v>0.27500000000000002</v>
      </c>
      <c r="O88" s="373">
        <f t="shared" si="15"/>
        <v>-3.5358333333333387E-2</v>
      </c>
      <c r="P88" s="373">
        <f t="shared" si="15"/>
        <v>0.95</v>
      </c>
      <c r="Q88" s="373">
        <f t="shared" si="15"/>
        <v>0.23001999999999997</v>
      </c>
      <c r="R88" s="373">
        <f t="shared" si="15"/>
        <v>0.15</v>
      </c>
      <c r="S88" s="373">
        <f t="shared" si="15"/>
        <v>0.14876363636363635</v>
      </c>
      <c r="T88" s="373">
        <f t="shared" si="15"/>
        <v>0.81721428571428567</v>
      </c>
      <c r="U88" s="373">
        <f t="shared" si="15"/>
        <v>0.45672000000000001</v>
      </c>
      <c r="V88" s="373">
        <f t="shared" si="15"/>
        <v>1</v>
      </c>
      <c r="W88" s="373">
        <f t="shared" si="15"/>
        <v>0.82666666666666666</v>
      </c>
      <c r="X88" s="373">
        <f t="shared" si="15"/>
        <v>1</v>
      </c>
      <c r="Y88" s="373">
        <f t="shared" si="15"/>
        <v>0.16368421052631579</v>
      </c>
      <c r="Z88" s="373">
        <f t="shared" si="15"/>
        <v>0.24348000000000009</v>
      </c>
      <c r="AA88" s="373">
        <f t="shared" si="15"/>
        <v>-0.6</v>
      </c>
      <c r="AB88" s="373">
        <f t="shared" si="15"/>
        <v>0</v>
      </c>
      <c r="AC88" s="373">
        <f t="shared" si="15"/>
        <v>-1.181565</v>
      </c>
      <c r="AD88" s="373">
        <f t="shared" si="15"/>
        <v>-0.48824705882352926</v>
      </c>
      <c r="AE88" s="373">
        <f t="shared" si="15"/>
        <v>0.5</v>
      </c>
      <c r="AF88" s="373">
        <f t="shared" si="15"/>
        <v>0.69679999999999997</v>
      </c>
      <c r="AG88" s="373">
        <f t="shared" si="15"/>
        <v>0.64354800000000001</v>
      </c>
      <c r="AH88" s="373">
        <f t="shared" si="15"/>
        <v>0.95757000000000003</v>
      </c>
      <c r="AI88" s="373">
        <f t="shared" si="15"/>
        <v>1</v>
      </c>
      <c r="AJ88" s="373"/>
      <c r="AK88" s="373"/>
      <c r="AL88" s="227"/>
      <c r="AM88" s="227"/>
      <c r="AN88" s="227"/>
      <c r="AO88" s="227"/>
      <c r="AP88" s="227"/>
      <c r="AQ88" s="227"/>
      <c r="AR88" s="227"/>
    </row>
    <row r="89" spans="1:47" ht="24" customHeight="1" x14ac:dyDescent="0.3">
      <c r="A89" s="219">
        <v>44473</v>
      </c>
      <c r="B89" s="288">
        <v>60</v>
      </c>
      <c r="C89" s="224" t="s">
        <v>312</v>
      </c>
      <c r="D89" s="324" t="s">
        <v>313</v>
      </c>
      <c r="E89" s="173" t="s">
        <v>314</v>
      </c>
      <c r="F89" s="326"/>
      <c r="G89" s="375">
        <f t="shared" ref="G89:G154" si="16">I89+H89</f>
        <v>72.94</v>
      </c>
      <c r="H89" s="375">
        <v>3.47</v>
      </c>
      <c r="I89" s="375">
        <v>69.47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>
        <v>69.47</v>
      </c>
      <c r="AD89" s="376"/>
      <c r="AE89" s="376"/>
      <c r="AF89" s="376"/>
      <c r="AG89" s="376"/>
      <c r="AH89" s="376"/>
      <c r="AI89" s="376"/>
      <c r="AJ89" s="376"/>
      <c r="AK89" s="376"/>
      <c r="AL89" s="253"/>
      <c r="AM89" s="8"/>
      <c r="AN89" s="8"/>
      <c r="AO89" s="8"/>
      <c r="AP89" s="8"/>
      <c r="AQ89" s="8"/>
      <c r="AR89" s="53"/>
      <c r="AS89" s="113"/>
      <c r="AT89" s="113"/>
      <c r="AU89" s="113"/>
    </row>
    <row r="90" spans="1:47" ht="24" customHeight="1" x14ac:dyDescent="0.3">
      <c r="A90" s="219">
        <v>44473</v>
      </c>
      <c r="B90" s="288">
        <v>61</v>
      </c>
      <c r="C90" s="224" t="s">
        <v>315</v>
      </c>
      <c r="D90" s="317" t="s">
        <v>316</v>
      </c>
      <c r="E90" s="173" t="s">
        <v>317</v>
      </c>
      <c r="F90" s="317"/>
      <c r="G90" s="375">
        <f t="shared" si="16"/>
        <v>80.13</v>
      </c>
      <c r="H90" s="375">
        <v>3.81</v>
      </c>
      <c r="I90" s="375">
        <f t="shared" ref="I90:I154" si="17">SUM(J90:AK90)</f>
        <v>76.319999999999993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76"/>
      <c r="AD90" s="376">
        <v>76.319999999999993</v>
      </c>
      <c r="AE90" s="376"/>
      <c r="AF90" s="376"/>
      <c r="AG90" s="376"/>
      <c r="AH90" s="376"/>
      <c r="AI90" s="376"/>
      <c r="AJ90" s="376"/>
      <c r="AK90" s="376"/>
      <c r="AL90" s="253"/>
      <c r="AM90" s="8"/>
      <c r="AN90" s="8"/>
      <c r="AO90" s="8"/>
      <c r="AP90" s="8"/>
      <c r="AQ90" s="8"/>
      <c r="AR90" s="53"/>
      <c r="AS90" s="113"/>
      <c r="AT90" s="113"/>
      <c r="AU90" s="113"/>
    </row>
    <row r="91" spans="1:47" ht="24" customHeight="1" x14ac:dyDescent="0.3">
      <c r="A91" s="219">
        <v>44473</v>
      </c>
      <c r="B91" s="288">
        <v>62</v>
      </c>
      <c r="C91" s="224" t="s">
        <v>318</v>
      </c>
      <c r="D91" s="317" t="s">
        <v>319</v>
      </c>
      <c r="E91" s="173" t="s">
        <v>320</v>
      </c>
      <c r="F91" s="317"/>
      <c r="G91" s="375">
        <f t="shared" si="16"/>
        <v>352.8</v>
      </c>
      <c r="H91" s="375">
        <v>58.8</v>
      </c>
      <c r="I91" s="375">
        <f t="shared" si="17"/>
        <v>294</v>
      </c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>
        <v>104</v>
      </c>
      <c r="AA91" s="376"/>
      <c r="AB91" s="376"/>
      <c r="AC91" s="376">
        <v>80</v>
      </c>
      <c r="AD91" s="376"/>
      <c r="AE91" s="376"/>
      <c r="AF91" s="376">
        <v>110</v>
      </c>
      <c r="AG91" s="376"/>
      <c r="AH91" s="376"/>
      <c r="AI91" s="376"/>
      <c r="AJ91" s="376"/>
      <c r="AK91" s="376"/>
      <c r="AL91" s="253"/>
      <c r="AM91" s="8"/>
      <c r="AN91" s="8"/>
      <c r="AO91" s="8"/>
      <c r="AP91" s="8"/>
      <c r="AQ91" s="8"/>
      <c r="AR91" s="53"/>
      <c r="AS91" s="113"/>
      <c r="AT91" s="113"/>
      <c r="AU91" s="113"/>
    </row>
    <row r="92" spans="1:47" ht="24" customHeight="1" x14ac:dyDescent="0.3">
      <c r="A92" s="219">
        <v>44473</v>
      </c>
      <c r="B92" s="288">
        <v>63</v>
      </c>
      <c r="C92" s="224" t="s">
        <v>334</v>
      </c>
      <c r="D92" s="317" t="s">
        <v>115</v>
      </c>
      <c r="E92" s="173" t="s">
        <v>321</v>
      </c>
      <c r="F92" s="317"/>
      <c r="G92" s="375">
        <f t="shared" si="16"/>
        <v>606.66999999999996</v>
      </c>
      <c r="H92" s="375"/>
      <c r="I92" s="375">
        <f t="shared" si="17"/>
        <v>606.66999999999996</v>
      </c>
      <c r="J92" s="376">
        <v>606.66999999999996</v>
      </c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  <c r="AC92" s="376"/>
      <c r="AD92" s="376"/>
      <c r="AE92" s="376"/>
      <c r="AF92" s="376"/>
      <c r="AG92" s="376"/>
      <c r="AH92" s="376"/>
      <c r="AI92" s="376"/>
      <c r="AJ92" s="376"/>
      <c r="AK92" s="376"/>
      <c r="AL92" s="253"/>
      <c r="AM92" s="8"/>
      <c r="AN92" s="8"/>
      <c r="AO92" s="8"/>
      <c r="AP92" s="8"/>
      <c r="AQ92" s="8"/>
      <c r="AR92" s="53"/>
      <c r="AS92" s="113"/>
      <c r="AT92" s="113"/>
      <c r="AU92" s="113"/>
    </row>
    <row r="93" spans="1:47" ht="24" customHeight="1" x14ac:dyDescent="0.3">
      <c r="A93" s="219">
        <v>44473</v>
      </c>
      <c r="B93" s="288">
        <v>64</v>
      </c>
      <c r="C93" s="224" t="s">
        <v>335</v>
      </c>
      <c r="D93" s="317" t="s">
        <v>322</v>
      </c>
      <c r="E93" s="173" t="s">
        <v>323</v>
      </c>
      <c r="F93" s="317"/>
      <c r="G93" s="375">
        <f t="shared" si="16"/>
        <v>240</v>
      </c>
      <c r="H93" s="375">
        <v>40</v>
      </c>
      <c r="I93" s="375">
        <f t="shared" si="17"/>
        <v>200</v>
      </c>
      <c r="J93" s="376"/>
      <c r="K93" s="376"/>
      <c r="L93" s="376"/>
      <c r="M93" s="376"/>
      <c r="N93" s="376">
        <v>200</v>
      </c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  <c r="AC93" s="376"/>
      <c r="AD93" s="376"/>
      <c r="AE93" s="376"/>
      <c r="AF93" s="376"/>
      <c r="AG93" s="376"/>
      <c r="AH93" s="376"/>
      <c r="AI93" s="376"/>
      <c r="AJ93" s="376"/>
      <c r="AK93" s="376"/>
      <c r="AL93" s="253"/>
      <c r="AM93" s="8"/>
      <c r="AN93" s="8"/>
      <c r="AO93" s="8"/>
      <c r="AP93" s="8"/>
      <c r="AQ93" s="8"/>
      <c r="AR93" s="53"/>
      <c r="AS93" s="113"/>
      <c r="AT93" s="113"/>
      <c r="AU93" s="113"/>
    </row>
    <row r="94" spans="1:47" ht="24" customHeight="1" x14ac:dyDescent="0.3">
      <c r="A94" s="219">
        <v>44473</v>
      </c>
      <c r="B94" s="288">
        <v>65</v>
      </c>
      <c r="C94" s="224" t="s">
        <v>341</v>
      </c>
      <c r="D94" s="317" t="s">
        <v>324</v>
      </c>
      <c r="E94" s="173" t="s">
        <v>325</v>
      </c>
      <c r="F94" s="327"/>
      <c r="G94" s="375">
        <f t="shared" si="16"/>
        <v>109.02</v>
      </c>
      <c r="H94" s="375">
        <v>18.170000000000002</v>
      </c>
      <c r="I94" s="375">
        <f t="shared" si="17"/>
        <v>90.85</v>
      </c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  <c r="AC94" s="376">
        <v>90.85</v>
      </c>
      <c r="AD94" s="376"/>
      <c r="AE94" s="376"/>
      <c r="AF94" s="376"/>
      <c r="AG94" s="376"/>
      <c r="AH94" s="376"/>
      <c r="AI94" s="376"/>
      <c r="AJ94" s="376"/>
      <c r="AK94" s="376"/>
      <c r="AL94" s="253"/>
      <c r="AM94" s="8"/>
      <c r="AN94" s="8"/>
      <c r="AO94" s="8"/>
      <c r="AP94" s="8"/>
      <c r="AQ94" s="8"/>
      <c r="AR94" s="53"/>
      <c r="AS94" s="113"/>
      <c r="AT94" s="113"/>
      <c r="AU94" s="113"/>
    </row>
    <row r="95" spans="1:47" ht="24" customHeight="1" x14ac:dyDescent="0.3">
      <c r="A95" s="219">
        <v>44473</v>
      </c>
      <c r="B95" s="288">
        <v>66</v>
      </c>
      <c r="C95" s="224" t="s">
        <v>337</v>
      </c>
      <c r="D95" s="317" t="s">
        <v>326</v>
      </c>
      <c r="E95" s="173" t="s">
        <v>327</v>
      </c>
      <c r="F95" s="327"/>
      <c r="G95" s="375">
        <f t="shared" si="16"/>
        <v>55.46</v>
      </c>
      <c r="H95" s="375">
        <v>9.24</v>
      </c>
      <c r="I95" s="375">
        <f t="shared" si="17"/>
        <v>46.22</v>
      </c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  <c r="AC95" s="376">
        <v>46.22</v>
      </c>
      <c r="AD95" s="376"/>
      <c r="AE95" s="376"/>
      <c r="AF95" s="376"/>
      <c r="AG95" s="376"/>
      <c r="AH95" s="376"/>
      <c r="AI95" s="376"/>
      <c r="AJ95" s="376"/>
      <c r="AK95" s="376"/>
      <c r="AL95" s="253"/>
      <c r="AM95" s="8"/>
      <c r="AN95" s="8"/>
      <c r="AO95" s="8"/>
      <c r="AP95" s="8"/>
      <c r="AQ95" s="8"/>
      <c r="AR95" s="53"/>
      <c r="AS95" s="113"/>
      <c r="AT95" s="113"/>
      <c r="AU95" s="113"/>
    </row>
    <row r="96" spans="1:47" s="549" customFormat="1" ht="24" customHeight="1" x14ac:dyDescent="0.3">
      <c r="A96" s="540">
        <v>44496</v>
      </c>
      <c r="B96" s="541">
        <v>67</v>
      </c>
      <c r="C96" s="542" t="s">
        <v>338</v>
      </c>
      <c r="D96" s="537" t="s">
        <v>328</v>
      </c>
      <c r="E96" s="543" t="s">
        <v>329</v>
      </c>
      <c r="F96" s="537"/>
      <c r="G96" s="538">
        <f t="shared" si="16"/>
        <v>86.490000000000009</v>
      </c>
      <c r="H96" s="538"/>
      <c r="I96" s="538">
        <f t="shared" si="17"/>
        <v>86.490000000000009</v>
      </c>
      <c r="J96" s="544"/>
      <c r="K96" s="544">
        <v>11.49</v>
      </c>
      <c r="L96" s="544"/>
      <c r="M96" s="544">
        <v>45</v>
      </c>
      <c r="N96" s="544"/>
      <c r="O96" s="544"/>
      <c r="P96" s="544"/>
      <c r="Q96" s="357"/>
      <c r="R96" s="544"/>
      <c r="S96" s="544"/>
      <c r="T96" s="544"/>
      <c r="U96" s="544">
        <v>30</v>
      </c>
      <c r="V96" s="544"/>
      <c r="W96" s="544"/>
      <c r="X96" s="544"/>
      <c r="Y96" s="544"/>
      <c r="Z96" s="544"/>
      <c r="AA96" s="544"/>
      <c r="AB96" s="544"/>
      <c r="AC96" s="544"/>
      <c r="AD96" s="544"/>
      <c r="AE96" s="357"/>
      <c r="AF96" s="544"/>
      <c r="AG96" s="357"/>
      <c r="AH96" s="544"/>
      <c r="AI96" s="544"/>
      <c r="AJ96" s="544"/>
      <c r="AK96" s="545"/>
      <c r="AL96" s="546"/>
      <c r="AM96" s="546"/>
      <c r="AN96" s="546"/>
      <c r="AO96" s="546"/>
      <c r="AP96" s="546"/>
      <c r="AQ96" s="546"/>
      <c r="AR96" s="547"/>
      <c r="AS96" s="548"/>
      <c r="AT96" s="548"/>
      <c r="AU96" s="548"/>
    </row>
    <row r="97" spans="1:47" ht="24" customHeight="1" x14ac:dyDescent="0.3">
      <c r="A97" s="219">
        <v>44473</v>
      </c>
      <c r="B97" s="288">
        <v>68</v>
      </c>
      <c r="C97" s="224" t="s">
        <v>339</v>
      </c>
      <c r="D97" s="317" t="s">
        <v>330</v>
      </c>
      <c r="E97" s="173" t="s">
        <v>331</v>
      </c>
      <c r="F97" s="317"/>
      <c r="G97" s="375">
        <f t="shared" si="16"/>
        <v>365</v>
      </c>
      <c r="H97" s="375"/>
      <c r="I97" s="375">
        <f t="shared" si="17"/>
        <v>365</v>
      </c>
      <c r="J97" s="396"/>
      <c r="K97" s="396"/>
      <c r="L97" s="396"/>
      <c r="M97" s="396"/>
      <c r="N97" s="396"/>
      <c r="O97" s="396"/>
      <c r="P97" s="396"/>
      <c r="Q97" s="396"/>
      <c r="R97" s="396"/>
      <c r="S97" s="396"/>
      <c r="T97" s="396"/>
      <c r="U97" s="396"/>
      <c r="V97" s="396"/>
      <c r="W97" s="396"/>
      <c r="X97" s="396"/>
      <c r="Y97" s="396"/>
      <c r="Z97" s="396"/>
      <c r="AA97" s="396"/>
      <c r="AB97" s="396"/>
      <c r="AC97" s="396">
        <v>365</v>
      </c>
      <c r="AD97" s="396"/>
      <c r="AE97" s="396"/>
      <c r="AF97" s="396"/>
      <c r="AG97" s="397"/>
      <c r="AH97" s="396"/>
      <c r="AI97" s="396"/>
      <c r="AJ97" s="396"/>
      <c r="AK97" s="398"/>
      <c r="AL97" s="253"/>
      <c r="AM97" s="8"/>
      <c r="AN97" s="8"/>
      <c r="AO97" s="8"/>
      <c r="AP97" s="8"/>
      <c r="AQ97" s="8"/>
      <c r="AR97" s="53"/>
      <c r="AS97" s="113"/>
      <c r="AT97" s="113"/>
      <c r="AU97" s="113"/>
    </row>
    <row r="98" spans="1:47" ht="24" customHeight="1" x14ac:dyDescent="0.3">
      <c r="A98" s="219">
        <v>44473</v>
      </c>
      <c r="B98" s="288">
        <v>69</v>
      </c>
      <c r="C98" s="224" t="s">
        <v>340</v>
      </c>
      <c r="D98" s="317" t="s">
        <v>332</v>
      </c>
      <c r="E98" s="173" t="s">
        <v>333</v>
      </c>
      <c r="F98" s="317"/>
      <c r="G98" s="375">
        <f t="shared" si="16"/>
        <v>500</v>
      </c>
      <c r="H98" s="375"/>
      <c r="I98" s="375">
        <f t="shared" si="17"/>
        <v>500</v>
      </c>
      <c r="J98" s="396"/>
      <c r="K98" s="396"/>
      <c r="L98" s="396"/>
      <c r="M98" s="396"/>
      <c r="N98" s="396"/>
      <c r="O98" s="396"/>
      <c r="P98" s="396"/>
      <c r="Q98" s="396"/>
      <c r="R98" s="396"/>
      <c r="S98" s="396"/>
      <c r="T98" s="396"/>
      <c r="U98" s="396"/>
      <c r="V98" s="396"/>
      <c r="W98" s="396"/>
      <c r="X98" s="396"/>
      <c r="Y98" s="396"/>
      <c r="Z98" s="396"/>
      <c r="AA98" s="396"/>
      <c r="AB98" s="396">
        <v>500</v>
      </c>
      <c r="AC98" s="396"/>
      <c r="AD98" s="396"/>
      <c r="AE98" s="396"/>
      <c r="AF98" s="396"/>
      <c r="AG98" s="397"/>
      <c r="AH98" s="396"/>
      <c r="AI98" s="396"/>
      <c r="AJ98" s="396"/>
      <c r="AK98" s="398"/>
      <c r="AL98" s="253"/>
      <c r="AM98" s="8"/>
      <c r="AN98" s="8"/>
      <c r="AO98" s="8"/>
      <c r="AP98" s="8"/>
      <c r="AQ98" s="8"/>
      <c r="AR98" s="53"/>
      <c r="AS98" s="113"/>
      <c r="AT98" s="113"/>
      <c r="AU98" s="113"/>
    </row>
    <row r="99" spans="1:47" ht="24" customHeight="1" x14ac:dyDescent="0.3">
      <c r="A99" s="219">
        <v>44496</v>
      </c>
      <c r="B99" s="288">
        <v>70</v>
      </c>
      <c r="C99" s="224" t="s">
        <v>342</v>
      </c>
      <c r="D99" s="317" t="s">
        <v>50</v>
      </c>
      <c r="E99" s="173" t="s">
        <v>343</v>
      </c>
      <c r="F99" s="317"/>
      <c r="G99" s="375">
        <f t="shared" si="16"/>
        <v>152.4</v>
      </c>
      <c r="H99" s="375">
        <v>45.4</v>
      </c>
      <c r="I99" s="375">
        <f t="shared" si="17"/>
        <v>107</v>
      </c>
      <c r="J99" s="396"/>
      <c r="K99" s="396"/>
      <c r="L99" s="396"/>
      <c r="M99" s="396"/>
      <c r="N99" s="396"/>
      <c r="O99" s="396"/>
      <c r="P99" s="396"/>
      <c r="Q99" s="396"/>
      <c r="R99" s="396"/>
      <c r="S99" s="396"/>
      <c r="T99" s="396"/>
      <c r="U99" s="396"/>
      <c r="V99" s="396"/>
      <c r="W99" s="396"/>
      <c r="X99" s="396"/>
      <c r="Y99" s="396">
        <v>107</v>
      </c>
      <c r="Z99" s="396"/>
      <c r="AA99" s="397"/>
      <c r="AB99" s="396"/>
      <c r="AC99" s="396"/>
      <c r="AD99" s="396"/>
      <c r="AE99" s="396"/>
      <c r="AF99" s="396"/>
      <c r="AG99" s="397"/>
      <c r="AH99" s="397"/>
      <c r="AI99" s="396"/>
      <c r="AJ99" s="396"/>
      <c r="AK99" s="396"/>
      <c r="AL99" s="253"/>
      <c r="AM99" s="8"/>
      <c r="AN99" s="8"/>
      <c r="AO99" s="8"/>
      <c r="AP99" s="8"/>
      <c r="AQ99" s="8"/>
      <c r="AR99" s="53"/>
      <c r="AS99" s="113"/>
      <c r="AT99" s="113"/>
      <c r="AU99" s="113"/>
    </row>
    <row r="100" spans="1:47" ht="24" customHeight="1" x14ac:dyDescent="0.3">
      <c r="A100" s="219">
        <v>44503</v>
      </c>
      <c r="B100" s="288">
        <v>71</v>
      </c>
      <c r="C100" s="257"/>
      <c r="D100" s="317" t="s">
        <v>382</v>
      </c>
      <c r="E100" s="173" t="s">
        <v>383</v>
      </c>
      <c r="F100" s="317"/>
      <c r="G100" s="375">
        <f t="shared" si="16"/>
        <v>700</v>
      </c>
      <c r="H100" s="375"/>
      <c r="I100" s="375">
        <f t="shared" si="17"/>
        <v>700</v>
      </c>
      <c r="J100" s="396"/>
      <c r="K100" s="396"/>
      <c r="L100" s="396"/>
      <c r="M100" s="396"/>
      <c r="N100" s="396"/>
      <c r="O100" s="396"/>
      <c r="P100" s="396"/>
      <c r="Q100" s="396"/>
      <c r="R100" s="396"/>
      <c r="S100" s="396"/>
      <c r="T100" s="396"/>
      <c r="U100" s="396"/>
      <c r="V100" s="396"/>
      <c r="W100" s="396"/>
      <c r="X100" s="396"/>
      <c r="Y100" s="396"/>
      <c r="Z100" s="397"/>
      <c r="AA100" s="396"/>
      <c r="AB100" s="396"/>
      <c r="AC100" s="396"/>
      <c r="AD100" s="396"/>
      <c r="AE100" s="396"/>
      <c r="AF100" s="396"/>
      <c r="AG100" s="397">
        <v>700</v>
      </c>
      <c r="AH100" s="396"/>
      <c r="AI100" s="396"/>
      <c r="AJ100" s="396"/>
      <c r="AK100" s="396"/>
      <c r="AL100" s="253"/>
      <c r="AM100" s="8"/>
      <c r="AN100" s="8"/>
      <c r="AO100" s="8"/>
      <c r="AP100" s="8"/>
      <c r="AQ100" s="8"/>
      <c r="AR100" s="53"/>
      <c r="AS100" s="113"/>
      <c r="AT100" s="113"/>
      <c r="AU100" s="113"/>
    </row>
    <row r="101" spans="1:47" ht="24" customHeight="1" x14ac:dyDescent="0.3">
      <c r="A101" s="219">
        <v>44518</v>
      </c>
      <c r="B101" s="288">
        <v>72</v>
      </c>
      <c r="C101" s="257" t="s">
        <v>346</v>
      </c>
      <c r="D101" s="317" t="s">
        <v>245</v>
      </c>
      <c r="E101" s="173" t="s">
        <v>347</v>
      </c>
      <c r="F101" s="317"/>
      <c r="G101" s="375">
        <f t="shared" si="16"/>
        <v>51.67</v>
      </c>
      <c r="H101" s="375">
        <v>8.6</v>
      </c>
      <c r="I101" s="375">
        <f t="shared" si="17"/>
        <v>43.07</v>
      </c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6"/>
      <c r="X101" s="396"/>
      <c r="Y101" s="396"/>
      <c r="Z101" s="397"/>
      <c r="AA101" s="396"/>
      <c r="AB101" s="396"/>
      <c r="AC101" s="396">
        <v>43.07</v>
      </c>
      <c r="AD101" s="396"/>
      <c r="AE101" s="396"/>
      <c r="AF101" s="396"/>
      <c r="AG101" s="397"/>
      <c r="AH101" s="396"/>
      <c r="AI101" s="396"/>
      <c r="AJ101" s="396"/>
      <c r="AK101" s="396"/>
      <c r="AL101" s="253"/>
      <c r="AM101" s="8"/>
      <c r="AN101" s="8"/>
      <c r="AO101" s="8"/>
      <c r="AP101" s="8"/>
      <c r="AQ101" s="8"/>
      <c r="AR101" s="53"/>
      <c r="AS101" s="113"/>
      <c r="AT101" s="113"/>
      <c r="AU101" s="113"/>
    </row>
    <row r="102" spans="1:47" ht="24" customHeight="1" x14ac:dyDescent="0.3">
      <c r="A102" s="219">
        <v>44496</v>
      </c>
      <c r="B102" s="288">
        <v>73</v>
      </c>
      <c r="C102" s="257" t="s">
        <v>348</v>
      </c>
      <c r="D102" s="317" t="s">
        <v>248</v>
      </c>
      <c r="E102" s="173" t="s">
        <v>349</v>
      </c>
      <c r="F102" s="317"/>
      <c r="G102" s="375">
        <f t="shared" si="16"/>
        <v>37.5</v>
      </c>
      <c r="H102" s="375"/>
      <c r="I102" s="375">
        <f t="shared" si="17"/>
        <v>37.5</v>
      </c>
      <c r="J102" s="396"/>
      <c r="K102" s="396"/>
      <c r="L102" s="396"/>
      <c r="M102" s="396"/>
      <c r="N102" s="396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96"/>
      <c r="AA102" s="396"/>
      <c r="AB102" s="396"/>
      <c r="AC102" s="396">
        <v>37.5</v>
      </c>
      <c r="AD102" s="396"/>
      <c r="AE102" s="396"/>
      <c r="AF102" s="396"/>
      <c r="AG102" s="397"/>
      <c r="AH102" s="396"/>
      <c r="AI102" s="396"/>
      <c r="AJ102" s="396"/>
      <c r="AK102" s="398"/>
      <c r="AL102" s="253"/>
      <c r="AM102" s="8"/>
      <c r="AN102" s="8"/>
      <c r="AO102" s="8"/>
      <c r="AP102" s="8"/>
      <c r="AQ102" s="8"/>
      <c r="AR102" s="53"/>
      <c r="AS102" s="113"/>
      <c r="AT102" s="113"/>
      <c r="AU102" s="113"/>
    </row>
    <row r="103" spans="1:47" ht="24" customHeight="1" x14ac:dyDescent="0.3">
      <c r="A103" s="219">
        <v>44518</v>
      </c>
      <c r="B103" s="288">
        <v>74</v>
      </c>
      <c r="C103" s="257" t="s">
        <v>350</v>
      </c>
      <c r="D103" s="317" t="s">
        <v>351</v>
      </c>
      <c r="E103" s="173" t="s">
        <v>352</v>
      </c>
      <c r="F103" s="317"/>
      <c r="G103" s="375">
        <f t="shared" si="16"/>
        <v>43.2</v>
      </c>
      <c r="H103" s="375">
        <v>7.2</v>
      </c>
      <c r="I103" s="375">
        <f t="shared" si="17"/>
        <v>36</v>
      </c>
      <c r="J103" s="396"/>
      <c r="K103" s="396"/>
      <c r="L103" s="396"/>
      <c r="M103" s="396"/>
      <c r="N103" s="396"/>
      <c r="O103" s="396"/>
      <c r="P103" s="396"/>
      <c r="Q103" s="396"/>
      <c r="R103" s="396"/>
      <c r="S103" s="396"/>
      <c r="T103" s="396">
        <v>36</v>
      </c>
      <c r="U103" s="396"/>
      <c r="V103" s="396"/>
      <c r="W103" s="396"/>
      <c r="X103" s="396"/>
      <c r="Y103" s="396"/>
      <c r="Z103" s="396"/>
      <c r="AA103" s="396"/>
      <c r="AB103" s="396"/>
      <c r="AC103" s="396"/>
      <c r="AD103" s="396"/>
      <c r="AE103" s="396"/>
      <c r="AF103" s="396"/>
      <c r="AG103" s="397"/>
      <c r="AH103" s="396"/>
      <c r="AI103" s="396"/>
      <c r="AJ103" s="396"/>
      <c r="AK103" s="398"/>
      <c r="AL103" s="253"/>
      <c r="AM103" s="8"/>
      <c r="AN103" s="8"/>
      <c r="AO103" s="8"/>
      <c r="AP103" s="8"/>
      <c r="AQ103" s="8"/>
      <c r="AR103" s="53"/>
      <c r="AS103" s="113"/>
      <c r="AT103" s="113"/>
      <c r="AU103" s="113"/>
    </row>
    <row r="104" spans="1:47" ht="24" customHeight="1" x14ac:dyDescent="0.3">
      <c r="A104" s="219">
        <v>44496</v>
      </c>
      <c r="B104" s="288">
        <v>75</v>
      </c>
      <c r="C104" s="257" t="s">
        <v>353</v>
      </c>
      <c r="D104" s="317" t="s">
        <v>354</v>
      </c>
      <c r="E104" s="173" t="s">
        <v>355</v>
      </c>
      <c r="F104" s="317"/>
      <c r="G104" s="375">
        <f t="shared" si="16"/>
        <v>36.24</v>
      </c>
      <c r="H104" s="375">
        <v>6.04</v>
      </c>
      <c r="I104" s="375">
        <f t="shared" si="17"/>
        <v>30.2</v>
      </c>
      <c r="J104" s="396"/>
      <c r="K104" s="396"/>
      <c r="L104" s="396"/>
      <c r="M104" s="396"/>
      <c r="N104" s="396"/>
      <c r="O104" s="396"/>
      <c r="P104" s="396"/>
      <c r="Q104" s="396"/>
      <c r="R104" s="396"/>
      <c r="S104" s="396"/>
      <c r="T104" s="396"/>
      <c r="U104" s="396"/>
      <c r="V104" s="396"/>
      <c r="W104" s="396"/>
      <c r="X104" s="396"/>
      <c r="Y104" s="396"/>
      <c r="Z104" s="396"/>
      <c r="AA104" s="396"/>
      <c r="AB104" s="396"/>
      <c r="AC104" s="396">
        <v>30.2</v>
      </c>
      <c r="AD104" s="396"/>
      <c r="AE104" s="396"/>
      <c r="AF104" s="396"/>
      <c r="AG104" s="397"/>
      <c r="AH104" s="396"/>
      <c r="AI104" s="396"/>
      <c r="AJ104" s="396"/>
      <c r="AK104" s="398"/>
      <c r="AL104" s="253"/>
      <c r="AM104" s="8"/>
      <c r="AN104" s="8"/>
      <c r="AO104" s="8"/>
      <c r="AP104" s="8"/>
      <c r="AQ104" s="8"/>
      <c r="AR104" s="53"/>
      <c r="AS104" s="113"/>
      <c r="AT104" s="113"/>
      <c r="AU104" s="113"/>
    </row>
    <row r="105" spans="1:47" ht="24" customHeight="1" x14ac:dyDescent="0.3">
      <c r="A105" s="219">
        <v>44498</v>
      </c>
      <c r="B105" s="288">
        <v>76</v>
      </c>
      <c r="C105" s="257" t="s">
        <v>344</v>
      </c>
      <c r="D105" s="317" t="s">
        <v>328</v>
      </c>
      <c r="E105" s="173" t="s">
        <v>345</v>
      </c>
      <c r="F105" s="317"/>
      <c r="G105" s="375">
        <f t="shared" si="16"/>
        <v>606.66999999999996</v>
      </c>
      <c r="H105" s="375"/>
      <c r="I105" s="375">
        <f t="shared" si="17"/>
        <v>606.66999999999996</v>
      </c>
      <c r="J105" s="396">
        <v>606.66999999999996</v>
      </c>
      <c r="K105" s="396"/>
      <c r="L105" s="396"/>
      <c r="M105" s="396"/>
      <c r="N105" s="396"/>
      <c r="O105" s="396"/>
      <c r="P105" s="396"/>
      <c r="Q105" s="396"/>
      <c r="R105" s="396"/>
      <c r="S105" s="396"/>
      <c r="T105" s="396"/>
      <c r="U105" s="396"/>
      <c r="V105" s="396"/>
      <c r="W105" s="396"/>
      <c r="X105" s="396"/>
      <c r="Y105" s="396"/>
      <c r="Z105" s="396"/>
      <c r="AA105" s="396"/>
      <c r="AB105" s="396"/>
      <c r="AC105" s="396"/>
      <c r="AD105" s="396"/>
      <c r="AE105" s="396"/>
      <c r="AF105" s="396"/>
      <c r="AG105" s="397"/>
      <c r="AH105" s="396"/>
      <c r="AI105" s="396"/>
      <c r="AJ105" s="396"/>
      <c r="AK105" s="396"/>
      <c r="AL105" s="253"/>
      <c r="AM105" s="8"/>
      <c r="AN105" s="8"/>
      <c r="AO105" s="8"/>
      <c r="AP105" s="8"/>
      <c r="AQ105" s="8"/>
      <c r="AR105" s="53"/>
      <c r="AS105" s="113"/>
      <c r="AT105" s="113"/>
      <c r="AU105" s="113"/>
    </row>
    <row r="106" spans="1:47" ht="24" customHeight="1" x14ac:dyDescent="0.3">
      <c r="A106" s="219">
        <v>44518</v>
      </c>
      <c r="B106" s="288">
        <v>77</v>
      </c>
      <c r="C106" s="257" t="s">
        <v>357</v>
      </c>
      <c r="D106" s="317" t="s">
        <v>248</v>
      </c>
      <c r="E106" s="173" t="s">
        <v>356</v>
      </c>
      <c r="F106" s="317"/>
      <c r="G106" s="375">
        <f t="shared" si="16"/>
        <v>50</v>
      </c>
      <c r="H106" s="375"/>
      <c r="I106" s="375">
        <f t="shared" si="17"/>
        <v>50</v>
      </c>
      <c r="J106" s="396"/>
      <c r="K106" s="396"/>
      <c r="L106" s="396"/>
      <c r="M106" s="396"/>
      <c r="N106" s="396"/>
      <c r="O106" s="396"/>
      <c r="P106" s="396"/>
      <c r="Q106" s="396"/>
      <c r="R106" s="396"/>
      <c r="S106" s="396"/>
      <c r="T106" s="396"/>
      <c r="U106" s="396"/>
      <c r="V106" s="396"/>
      <c r="W106" s="396"/>
      <c r="X106" s="397"/>
      <c r="Y106" s="396"/>
      <c r="Z106" s="396"/>
      <c r="AA106" s="396"/>
      <c r="AB106" s="396"/>
      <c r="AC106" s="396">
        <v>50</v>
      </c>
      <c r="AD106" s="396"/>
      <c r="AE106" s="396"/>
      <c r="AF106" s="396"/>
      <c r="AG106" s="397"/>
      <c r="AH106" s="396"/>
      <c r="AI106" s="396"/>
      <c r="AJ106" s="396"/>
      <c r="AK106" s="396"/>
      <c r="AL106" s="253"/>
      <c r="AM106" s="8"/>
      <c r="AN106" s="8"/>
      <c r="AO106" s="8"/>
      <c r="AP106" s="8"/>
      <c r="AQ106" s="8"/>
      <c r="AR106" s="53"/>
      <c r="AS106" s="113"/>
      <c r="AT106" s="113"/>
      <c r="AU106" s="113"/>
    </row>
    <row r="107" spans="1:47" ht="24" customHeight="1" x14ac:dyDescent="0.3">
      <c r="A107" s="219">
        <v>44518</v>
      </c>
      <c r="B107" s="288">
        <v>78</v>
      </c>
      <c r="C107" s="257" t="s">
        <v>358</v>
      </c>
      <c r="D107" s="317" t="s">
        <v>330</v>
      </c>
      <c r="E107" s="173" t="s">
        <v>359</v>
      </c>
      <c r="F107" s="317"/>
      <c r="G107" s="375">
        <f t="shared" si="16"/>
        <v>310</v>
      </c>
      <c r="H107" s="375"/>
      <c r="I107" s="375">
        <f t="shared" si="17"/>
        <v>310</v>
      </c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  <c r="W107" s="396"/>
      <c r="X107" s="396"/>
      <c r="Y107" s="396"/>
      <c r="Z107" s="396"/>
      <c r="AA107" s="396"/>
      <c r="AB107" s="396"/>
      <c r="AC107" s="396">
        <v>310</v>
      </c>
      <c r="AD107" s="396"/>
      <c r="AE107" s="396"/>
      <c r="AF107" s="396"/>
      <c r="AG107" s="397"/>
      <c r="AH107" s="396"/>
      <c r="AI107" s="396"/>
      <c r="AJ107" s="396"/>
      <c r="AK107" s="396"/>
      <c r="AL107" s="253"/>
      <c r="AM107" s="8"/>
      <c r="AN107" s="8"/>
      <c r="AO107" s="8"/>
      <c r="AP107" s="8"/>
      <c r="AQ107" s="8"/>
      <c r="AR107" s="53"/>
      <c r="AS107" s="113"/>
      <c r="AT107" s="113"/>
      <c r="AU107" s="113"/>
    </row>
    <row r="108" spans="1:47" ht="24" customHeight="1" x14ac:dyDescent="0.3">
      <c r="A108" s="219">
        <v>44546</v>
      </c>
      <c r="B108" s="288">
        <v>79</v>
      </c>
      <c r="C108" s="257" t="s">
        <v>360</v>
      </c>
      <c r="D108" s="317" t="s">
        <v>384</v>
      </c>
      <c r="E108" s="173" t="s">
        <v>361</v>
      </c>
      <c r="F108" s="317" t="s">
        <v>385</v>
      </c>
      <c r="G108" s="375">
        <f t="shared" si="16"/>
        <v>50</v>
      </c>
      <c r="H108" s="375"/>
      <c r="I108" s="375">
        <f t="shared" si="17"/>
        <v>50</v>
      </c>
      <c r="J108" s="396"/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6"/>
      <c r="V108" s="396"/>
      <c r="W108" s="396">
        <v>50</v>
      </c>
      <c r="X108" s="396"/>
      <c r="Y108" s="396"/>
      <c r="Z108" s="396"/>
      <c r="AA108" s="396"/>
      <c r="AB108" s="396"/>
      <c r="AC108" s="396"/>
      <c r="AD108" s="396"/>
      <c r="AE108" s="396"/>
      <c r="AF108" s="396"/>
      <c r="AG108" s="397"/>
      <c r="AH108" s="396"/>
      <c r="AI108" s="396"/>
      <c r="AJ108" s="396"/>
      <c r="AK108" s="396"/>
      <c r="AL108" s="253"/>
      <c r="AM108" s="8"/>
      <c r="AN108" s="8"/>
      <c r="AO108" s="8"/>
      <c r="AP108" s="8"/>
      <c r="AQ108" s="8"/>
      <c r="AR108" s="53"/>
      <c r="AS108" s="113"/>
      <c r="AT108" s="113"/>
      <c r="AU108" s="113"/>
    </row>
    <row r="109" spans="1:47" ht="24" customHeight="1" x14ac:dyDescent="0.3">
      <c r="A109" s="219">
        <v>44518</v>
      </c>
      <c r="B109" s="288">
        <v>80</v>
      </c>
      <c r="C109" s="257" t="s">
        <v>362</v>
      </c>
      <c r="D109" s="317" t="s">
        <v>363</v>
      </c>
      <c r="E109" s="173" t="s">
        <v>364</v>
      </c>
      <c r="F109" s="317"/>
      <c r="G109" s="375">
        <f t="shared" si="16"/>
        <v>84</v>
      </c>
      <c r="H109" s="375">
        <v>14</v>
      </c>
      <c r="I109" s="375">
        <f t="shared" si="17"/>
        <v>70</v>
      </c>
      <c r="J109" s="396"/>
      <c r="K109" s="396"/>
      <c r="L109" s="396"/>
      <c r="M109" s="396"/>
      <c r="N109" s="396"/>
      <c r="O109" s="396"/>
      <c r="P109" s="396"/>
      <c r="Q109" s="396"/>
      <c r="R109" s="396"/>
      <c r="S109" s="396">
        <v>70</v>
      </c>
      <c r="T109" s="396"/>
      <c r="U109" s="396"/>
      <c r="V109" s="396"/>
      <c r="W109" s="396"/>
      <c r="X109" s="396"/>
      <c r="Y109" s="396"/>
      <c r="Z109" s="396"/>
      <c r="AA109" s="396"/>
      <c r="AB109" s="396"/>
      <c r="AC109" s="396"/>
      <c r="AD109" s="396"/>
      <c r="AE109" s="397"/>
      <c r="AF109" s="396"/>
      <c r="AG109" s="397"/>
      <c r="AH109" s="396"/>
      <c r="AI109" s="396"/>
      <c r="AJ109" s="396"/>
      <c r="AK109" s="396"/>
      <c r="AL109" s="253"/>
      <c r="AM109" s="8"/>
      <c r="AN109" s="8"/>
      <c r="AO109" s="8"/>
      <c r="AP109" s="8"/>
      <c r="AQ109" s="8"/>
      <c r="AR109" s="53"/>
      <c r="AS109" s="113"/>
      <c r="AT109" s="113"/>
      <c r="AU109" s="113"/>
    </row>
    <row r="110" spans="1:47" ht="24" customHeight="1" x14ac:dyDescent="0.3">
      <c r="A110" s="219">
        <v>44518</v>
      </c>
      <c r="B110" s="288">
        <v>81</v>
      </c>
      <c r="C110" s="257" t="s">
        <v>365</v>
      </c>
      <c r="D110" s="317" t="s">
        <v>366</v>
      </c>
      <c r="E110" s="173" t="s">
        <v>367</v>
      </c>
      <c r="F110" s="317"/>
      <c r="G110" s="375">
        <f t="shared" si="16"/>
        <v>760.8</v>
      </c>
      <c r="H110" s="375">
        <v>126.8</v>
      </c>
      <c r="I110" s="375">
        <f t="shared" si="17"/>
        <v>634</v>
      </c>
      <c r="J110" s="396"/>
      <c r="K110" s="396"/>
      <c r="L110" s="396"/>
      <c r="M110" s="396"/>
      <c r="N110" s="396"/>
      <c r="O110" s="396"/>
      <c r="P110" s="396"/>
      <c r="Q110" s="396"/>
      <c r="R110" s="396"/>
      <c r="S110" s="396"/>
      <c r="T110" s="396"/>
      <c r="U110" s="396"/>
      <c r="V110" s="396"/>
      <c r="W110" s="396"/>
      <c r="X110" s="396"/>
      <c r="Y110" s="396"/>
      <c r="Z110" s="396">
        <v>334</v>
      </c>
      <c r="AA110" s="396"/>
      <c r="AB110" s="396"/>
      <c r="AC110" s="396">
        <v>80</v>
      </c>
      <c r="AD110" s="396"/>
      <c r="AE110" s="396"/>
      <c r="AF110" s="396">
        <v>220</v>
      </c>
      <c r="AG110" s="397"/>
      <c r="AH110" s="396"/>
      <c r="AI110" s="396"/>
      <c r="AJ110" s="396"/>
      <c r="AK110" s="396"/>
      <c r="AL110" s="253"/>
      <c r="AM110" s="8"/>
      <c r="AN110" s="8"/>
      <c r="AO110" s="8"/>
      <c r="AP110" s="8"/>
      <c r="AQ110" s="8"/>
      <c r="AR110" s="53"/>
      <c r="AS110" s="113"/>
      <c r="AT110" s="113"/>
      <c r="AU110" s="113"/>
    </row>
    <row r="111" spans="1:47" ht="24" customHeight="1" x14ac:dyDescent="0.3">
      <c r="A111" s="219">
        <v>44522</v>
      </c>
      <c r="B111" s="288">
        <v>82</v>
      </c>
      <c r="C111" s="257" t="s">
        <v>370</v>
      </c>
      <c r="D111" s="317" t="s">
        <v>369</v>
      </c>
      <c r="E111" s="173" t="s">
        <v>368</v>
      </c>
      <c r="F111" s="317"/>
      <c r="G111" s="375">
        <f t="shared" si="16"/>
        <v>1068</v>
      </c>
      <c r="H111" s="375">
        <v>178</v>
      </c>
      <c r="I111" s="375">
        <f t="shared" si="17"/>
        <v>890</v>
      </c>
      <c r="J111" s="396"/>
      <c r="K111" s="396"/>
      <c r="L111" s="396"/>
      <c r="M111" s="396"/>
      <c r="N111" s="396"/>
      <c r="O111" s="396"/>
      <c r="P111" s="396"/>
      <c r="Q111" s="396"/>
      <c r="R111" s="396"/>
      <c r="S111" s="396"/>
      <c r="T111" s="396"/>
      <c r="U111" s="396"/>
      <c r="V111" s="396"/>
      <c r="W111" s="396"/>
      <c r="X111" s="396"/>
      <c r="Y111" s="396"/>
      <c r="Z111" s="396">
        <v>505</v>
      </c>
      <c r="AA111" s="396"/>
      <c r="AB111" s="396"/>
      <c r="AC111" s="396">
        <v>275</v>
      </c>
      <c r="AD111" s="396"/>
      <c r="AE111" s="396"/>
      <c r="AF111" s="396">
        <v>110</v>
      </c>
      <c r="AG111" s="397"/>
      <c r="AH111" s="396"/>
      <c r="AI111" s="396"/>
      <c r="AJ111" s="396"/>
      <c r="AK111" s="396"/>
      <c r="AL111" s="253"/>
      <c r="AM111" s="8"/>
      <c r="AN111" s="8"/>
      <c r="AO111" s="8"/>
      <c r="AP111" s="8"/>
      <c r="AQ111" s="8"/>
      <c r="AR111" s="53"/>
      <c r="AS111" s="113"/>
      <c r="AT111" s="113"/>
      <c r="AU111" s="113"/>
    </row>
    <row r="112" spans="1:47" ht="24" customHeight="1" x14ac:dyDescent="0.3">
      <c r="A112" s="219">
        <v>44518</v>
      </c>
      <c r="B112" s="288">
        <v>83</v>
      </c>
      <c r="C112" s="257" t="s">
        <v>371</v>
      </c>
      <c r="D112" s="317" t="s">
        <v>386</v>
      </c>
      <c r="E112" s="173" t="s">
        <v>372</v>
      </c>
      <c r="F112" s="317"/>
      <c r="G112" s="375">
        <f t="shared" si="16"/>
        <v>380</v>
      </c>
      <c r="H112" s="375"/>
      <c r="I112" s="375">
        <f t="shared" si="17"/>
        <v>380</v>
      </c>
      <c r="J112" s="396"/>
      <c r="K112" s="396"/>
      <c r="L112" s="396"/>
      <c r="M112" s="396"/>
      <c r="N112" s="396"/>
      <c r="O112" s="396"/>
      <c r="P112" s="396"/>
      <c r="Q112" s="396"/>
      <c r="R112" s="396"/>
      <c r="S112" s="396"/>
      <c r="T112" s="396"/>
      <c r="U112" s="396"/>
      <c r="V112" s="396"/>
      <c r="W112" s="396"/>
      <c r="X112" s="396"/>
      <c r="Y112" s="396"/>
      <c r="Z112" s="396"/>
      <c r="AA112" s="396"/>
      <c r="AB112" s="396"/>
      <c r="AC112" s="396">
        <v>380</v>
      </c>
      <c r="AD112" s="396"/>
      <c r="AE112" s="396"/>
      <c r="AF112" s="396"/>
      <c r="AG112" s="397"/>
      <c r="AH112" s="396"/>
      <c r="AI112" s="396"/>
      <c r="AJ112" s="396"/>
      <c r="AK112" s="396"/>
      <c r="AL112" s="253"/>
      <c r="AM112" s="8"/>
      <c r="AN112" s="8"/>
      <c r="AO112" s="8"/>
      <c r="AP112" s="8"/>
      <c r="AQ112" s="8"/>
      <c r="AR112" s="53"/>
      <c r="AS112" s="113"/>
      <c r="AT112" s="113"/>
      <c r="AU112" s="113"/>
    </row>
    <row r="113" spans="1:47" ht="24" customHeight="1" x14ac:dyDescent="0.3">
      <c r="A113" s="219">
        <v>44518</v>
      </c>
      <c r="B113" s="288">
        <v>84</v>
      </c>
      <c r="C113" s="257" t="s">
        <v>412</v>
      </c>
      <c r="D113" s="317" t="s">
        <v>245</v>
      </c>
      <c r="E113" s="173" t="s">
        <v>373</v>
      </c>
      <c r="F113" s="317"/>
      <c r="G113" s="375">
        <f t="shared" si="16"/>
        <v>29.43</v>
      </c>
      <c r="H113" s="375">
        <v>4.91</v>
      </c>
      <c r="I113" s="375">
        <f t="shared" si="17"/>
        <v>24.52</v>
      </c>
      <c r="J113" s="396"/>
      <c r="K113" s="396"/>
      <c r="L113" s="396"/>
      <c r="M113" s="396"/>
      <c r="N113" s="396"/>
      <c r="O113" s="396"/>
      <c r="P113" s="396"/>
      <c r="Q113" s="396"/>
      <c r="R113" s="396"/>
      <c r="S113" s="396"/>
      <c r="T113" s="396"/>
      <c r="U113" s="396"/>
      <c r="V113" s="396"/>
      <c r="W113" s="396"/>
      <c r="X113" s="396"/>
      <c r="Y113" s="396"/>
      <c r="Z113" s="397"/>
      <c r="AA113" s="396"/>
      <c r="AB113" s="396"/>
      <c r="AC113" s="396">
        <v>24.52</v>
      </c>
      <c r="AD113" s="396"/>
      <c r="AE113" s="396"/>
      <c r="AF113" s="396"/>
      <c r="AG113" s="397"/>
      <c r="AH113" s="396"/>
      <c r="AI113" s="396"/>
      <c r="AJ113" s="396"/>
      <c r="AK113" s="396"/>
      <c r="AL113" s="253"/>
      <c r="AM113" s="8"/>
      <c r="AN113" s="8"/>
      <c r="AO113" s="8"/>
      <c r="AP113" s="8"/>
      <c r="AQ113" s="8"/>
      <c r="AR113" s="53"/>
      <c r="AS113" s="113"/>
      <c r="AT113" s="113"/>
      <c r="AU113" s="113"/>
    </row>
    <row r="114" spans="1:47" ht="24" customHeight="1" x14ac:dyDescent="0.3">
      <c r="A114" s="219">
        <v>44518</v>
      </c>
      <c r="B114" s="288">
        <v>85</v>
      </c>
      <c r="C114" s="257" t="s">
        <v>413</v>
      </c>
      <c r="D114" s="317" t="s">
        <v>245</v>
      </c>
      <c r="E114" s="322" t="s">
        <v>374</v>
      </c>
      <c r="F114" s="173"/>
      <c r="G114" s="375">
        <f t="shared" si="16"/>
        <v>29.98</v>
      </c>
      <c r="H114" s="375">
        <v>5</v>
      </c>
      <c r="I114" s="375">
        <f t="shared" si="17"/>
        <v>24.98</v>
      </c>
      <c r="J114" s="396"/>
      <c r="K114" s="396"/>
      <c r="L114" s="396"/>
      <c r="M114" s="396"/>
      <c r="N114" s="396"/>
      <c r="O114" s="396"/>
      <c r="P114" s="396"/>
      <c r="Q114" s="396"/>
      <c r="R114" s="396"/>
      <c r="S114" s="396"/>
      <c r="T114" s="396"/>
      <c r="U114" s="396"/>
      <c r="V114" s="396"/>
      <c r="W114" s="396"/>
      <c r="X114" s="396"/>
      <c r="Y114" s="396"/>
      <c r="Z114" s="396"/>
      <c r="AA114" s="396"/>
      <c r="AB114" s="396"/>
      <c r="AC114" s="396">
        <v>24.98</v>
      </c>
      <c r="AD114" s="396"/>
      <c r="AE114" s="396"/>
      <c r="AF114" s="396"/>
      <c r="AG114" s="397"/>
      <c r="AH114" s="396"/>
      <c r="AI114" s="396"/>
      <c r="AJ114" s="396"/>
      <c r="AK114" s="396"/>
      <c r="AL114" s="253"/>
      <c r="AM114" s="8"/>
      <c r="AN114" s="8"/>
      <c r="AO114" s="8"/>
      <c r="AP114" s="8"/>
      <c r="AQ114" s="8"/>
      <c r="AR114" s="53"/>
      <c r="AS114" s="113"/>
      <c r="AT114" s="113"/>
      <c r="AU114" s="113"/>
    </row>
    <row r="115" spans="1:47" ht="24" customHeight="1" x14ac:dyDescent="0.3">
      <c r="A115" s="224" t="e">
        <f>-+F:F+L12:L13</f>
        <v>#VALUE!</v>
      </c>
      <c r="B115" s="288">
        <v>86</v>
      </c>
      <c r="C115" s="257" t="s">
        <v>409</v>
      </c>
      <c r="D115" s="317" t="s">
        <v>50</v>
      </c>
      <c r="E115" s="322" t="s">
        <v>375</v>
      </c>
      <c r="F115" s="173"/>
      <c r="G115" s="375">
        <f t="shared" si="16"/>
        <v>136.19999999999999</v>
      </c>
      <c r="H115" s="375">
        <v>22.7</v>
      </c>
      <c r="I115" s="375">
        <f t="shared" si="17"/>
        <v>113.5</v>
      </c>
      <c r="J115" s="396"/>
      <c r="K115" s="396"/>
      <c r="L115" s="396"/>
      <c r="M115" s="396"/>
      <c r="N115" s="396"/>
      <c r="O115" s="396"/>
      <c r="P115" s="396"/>
      <c r="Q115" s="396"/>
      <c r="R115" s="396"/>
      <c r="S115" s="396"/>
      <c r="T115" s="396"/>
      <c r="U115" s="396"/>
      <c r="V115" s="396"/>
      <c r="W115" s="396"/>
      <c r="X115" s="396"/>
      <c r="Y115" s="396">
        <v>113.5</v>
      </c>
      <c r="Z115" s="396"/>
      <c r="AA115" s="396"/>
      <c r="AB115" s="396"/>
      <c r="AC115" s="396"/>
      <c r="AD115" s="396"/>
      <c r="AE115" s="396"/>
      <c r="AF115" s="396"/>
      <c r="AG115" s="397"/>
      <c r="AH115" s="396"/>
      <c r="AI115" s="396"/>
      <c r="AJ115" s="396"/>
      <c r="AK115" s="396"/>
      <c r="AL115" s="253"/>
      <c r="AM115" s="8"/>
      <c r="AN115" s="8"/>
      <c r="AO115" s="8"/>
      <c r="AP115" s="8"/>
      <c r="AQ115" s="8"/>
      <c r="AR115" s="53"/>
      <c r="AS115" s="113"/>
      <c r="AT115" s="113"/>
      <c r="AU115" s="113"/>
    </row>
    <row r="116" spans="1:47" ht="24" customHeight="1" x14ac:dyDescent="0.3">
      <c r="A116" s="219">
        <v>44551</v>
      </c>
      <c r="B116" s="288">
        <v>87</v>
      </c>
      <c r="C116" s="257" t="s">
        <v>414</v>
      </c>
      <c r="D116" s="317" t="s">
        <v>389</v>
      </c>
      <c r="E116" s="322" t="s">
        <v>376</v>
      </c>
      <c r="F116" s="173"/>
      <c r="G116" s="375">
        <f t="shared" si="16"/>
        <v>107.7</v>
      </c>
      <c r="H116" s="375">
        <v>17.95</v>
      </c>
      <c r="I116" s="375">
        <f t="shared" si="17"/>
        <v>89.75</v>
      </c>
      <c r="J116" s="396"/>
      <c r="K116" s="396"/>
      <c r="L116" s="396"/>
      <c r="M116" s="396"/>
      <c r="N116" s="396"/>
      <c r="O116" s="396"/>
      <c r="P116" s="396"/>
      <c r="Q116" s="396"/>
      <c r="R116" s="396"/>
      <c r="S116" s="396"/>
      <c r="T116" s="396"/>
      <c r="U116" s="396"/>
      <c r="V116" s="396"/>
      <c r="W116" s="396"/>
      <c r="X116" s="396"/>
      <c r="Y116" s="396"/>
      <c r="Z116" s="396"/>
      <c r="AA116" s="396"/>
      <c r="AB116" s="396"/>
      <c r="AC116" s="396">
        <v>89.75</v>
      </c>
      <c r="AD116" s="396"/>
      <c r="AE116" s="396"/>
      <c r="AF116" s="396"/>
      <c r="AG116" s="397"/>
      <c r="AH116" s="396"/>
      <c r="AI116" s="396"/>
      <c r="AJ116" s="396"/>
      <c r="AK116" s="396"/>
      <c r="AL116" s="253"/>
      <c r="AM116" s="8"/>
      <c r="AN116" s="8"/>
      <c r="AO116" s="8"/>
      <c r="AP116" s="8"/>
      <c r="AQ116" s="8"/>
      <c r="AR116" s="53"/>
      <c r="AS116" s="113"/>
      <c r="AT116" s="113"/>
      <c r="AU116" s="113"/>
    </row>
    <row r="117" spans="1:47" ht="24" customHeight="1" x14ac:dyDescent="0.3">
      <c r="A117" s="219">
        <v>44551</v>
      </c>
      <c r="B117" s="288">
        <v>88</v>
      </c>
      <c r="C117" s="257" t="s">
        <v>415</v>
      </c>
      <c r="D117" s="317" t="s">
        <v>77</v>
      </c>
      <c r="E117" s="322" t="s">
        <v>377</v>
      </c>
      <c r="F117" s="173"/>
      <c r="G117" s="375">
        <f t="shared" si="16"/>
        <v>51.07</v>
      </c>
      <c r="H117" s="375"/>
      <c r="I117" s="375">
        <f t="shared" si="17"/>
        <v>51.07</v>
      </c>
      <c r="J117" s="371"/>
      <c r="K117" s="371"/>
      <c r="L117" s="371"/>
      <c r="M117" s="371"/>
      <c r="N117" s="371"/>
      <c r="O117" s="371"/>
      <c r="P117" s="371"/>
      <c r="Q117" s="371"/>
      <c r="R117" s="371"/>
      <c r="S117" s="371"/>
      <c r="T117" s="371"/>
      <c r="U117" s="371"/>
      <c r="V117" s="371"/>
      <c r="W117" s="371"/>
      <c r="X117" s="396"/>
      <c r="Y117" s="371"/>
      <c r="Z117" s="371"/>
      <c r="AA117" s="371"/>
      <c r="AB117" s="371"/>
      <c r="AC117" s="371"/>
      <c r="AD117" s="371">
        <v>51.07</v>
      </c>
      <c r="AE117" s="371"/>
      <c r="AF117" s="371"/>
      <c r="AG117" s="397"/>
      <c r="AH117" s="371"/>
      <c r="AI117" s="371"/>
      <c r="AJ117" s="371"/>
      <c r="AK117" s="396"/>
      <c r="AL117" s="253"/>
      <c r="AM117" s="8"/>
      <c r="AN117" s="8"/>
      <c r="AO117" s="8"/>
      <c r="AP117" s="8"/>
      <c r="AQ117" s="8"/>
      <c r="AR117" s="53"/>
      <c r="AS117" s="113"/>
      <c r="AT117" s="113"/>
      <c r="AU117" s="113"/>
    </row>
    <row r="118" spans="1:47" ht="24" customHeight="1" x14ac:dyDescent="0.3">
      <c r="A118" s="219">
        <v>44522</v>
      </c>
      <c r="B118" s="288">
        <v>89</v>
      </c>
      <c r="C118" s="257" t="s">
        <v>416</v>
      </c>
      <c r="D118" s="317" t="s">
        <v>378</v>
      </c>
      <c r="E118" s="322" t="s">
        <v>379</v>
      </c>
      <c r="F118" s="173"/>
      <c r="G118" s="375">
        <f t="shared" si="16"/>
        <v>5</v>
      </c>
      <c r="H118" s="375"/>
      <c r="I118" s="375">
        <f t="shared" si="17"/>
        <v>5</v>
      </c>
      <c r="J118" s="371"/>
      <c r="K118" s="371"/>
      <c r="L118" s="371"/>
      <c r="M118" s="371"/>
      <c r="N118" s="371"/>
      <c r="O118" s="371"/>
      <c r="P118" s="371"/>
      <c r="Q118" s="371"/>
      <c r="R118" s="371">
        <v>5</v>
      </c>
      <c r="S118" s="371"/>
      <c r="T118" s="371"/>
      <c r="U118" s="371"/>
      <c r="V118" s="371"/>
      <c r="W118" s="371"/>
      <c r="X118" s="396"/>
      <c r="Y118" s="371"/>
      <c r="Z118" s="371"/>
      <c r="AA118" s="371"/>
      <c r="AB118" s="371"/>
      <c r="AC118" s="371"/>
      <c r="AD118" s="371"/>
      <c r="AE118" s="371"/>
      <c r="AF118" s="371"/>
      <c r="AG118" s="397"/>
      <c r="AH118" s="371"/>
      <c r="AI118" s="371"/>
      <c r="AJ118" s="371"/>
      <c r="AK118" s="396"/>
      <c r="AL118" s="440"/>
      <c r="AM118" s="8"/>
      <c r="AN118" s="8"/>
      <c r="AO118" s="8"/>
      <c r="AP118" s="8"/>
      <c r="AQ118" s="8"/>
      <c r="AR118" s="53"/>
      <c r="AS118" s="113"/>
      <c r="AT118" s="113"/>
      <c r="AU118" s="113"/>
    </row>
    <row r="119" spans="1:47" ht="24" customHeight="1" x14ac:dyDescent="0.3">
      <c r="A119" s="219">
        <v>44551</v>
      </c>
      <c r="B119" s="288">
        <v>90</v>
      </c>
      <c r="C119" s="257" t="s">
        <v>417</v>
      </c>
      <c r="D119" s="317" t="s">
        <v>111</v>
      </c>
      <c r="E119" s="322" t="s">
        <v>380</v>
      </c>
      <c r="F119" s="173"/>
      <c r="G119" s="375">
        <f t="shared" si="16"/>
        <v>24</v>
      </c>
      <c r="H119" s="375">
        <v>4</v>
      </c>
      <c r="I119" s="375">
        <f t="shared" si="17"/>
        <v>20</v>
      </c>
      <c r="J119" s="371"/>
      <c r="K119" s="371"/>
      <c r="L119" s="371"/>
      <c r="M119" s="371"/>
      <c r="N119" s="371"/>
      <c r="O119" s="371"/>
      <c r="P119" s="371"/>
      <c r="Q119" s="371">
        <v>20</v>
      </c>
      <c r="R119" s="371"/>
      <c r="S119" s="371"/>
      <c r="T119" s="371"/>
      <c r="U119" s="371"/>
      <c r="V119" s="371"/>
      <c r="W119" s="371"/>
      <c r="X119" s="396"/>
      <c r="Y119" s="371"/>
      <c r="Z119" s="371"/>
      <c r="AA119" s="371"/>
      <c r="AB119" s="371"/>
      <c r="AC119" s="371"/>
      <c r="AD119" s="371"/>
      <c r="AE119" s="371"/>
      <c r="AF119" s="371"/>
      <c r="AG119" s="397"/>
      <c r="AH119" s="371"/>
      <c r="AI119" s="371"/>
      <c r="AJ119" s="371"/>
      <c r="AK119" s="396"/>
      <c r="AL119" s="440"/>
      <c r="AM119" s="8"/>
      <c r="AN119" s="8"/>
      <c r="AO119" s="8"/>
      <c r="AP119" s="8"/>
      <c r="AQ119" s="8"/>
      <c r="AR119" s="53"/>
      <c r="AS119" s="113"/>
      <c r="AT119" s="113"/>
      <c r="AU119" s="113"/>
    </row>
    <row r="120" spans="1:47" ht="24" customHeight="1" x14ac:dyDescent="0.3">
      <c r="A120" s="219">
        <v>44551</v>
      </c>
      <c r="B120" s="288">
        <v>91</v>
      </c>
      <c r="C120" s="257" t="s">
        <v>411</v>
      </c>
      <c r="D120" s="317" t="s">
        <v>248</v>
      </c>
      <c r="E120" s="322" t="s">
        <v>381</v>
      </c>
      <c r="F120" s="173"/>
      <c r="G120" s="375">
        <f t="shared" si="16"/>
        <v>29.5</v>
      </c>
      <c r="H120" s="375"/>
      <c r="I120" s="375">
        <f t="shared" si="17"/>
        <v>29.5</v>
      </c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1"/>
      <c r="V120" s="371"/>
      <c r="W120" s="371"/>
      <c r="X120" s="396"/>
      <c r="Y120" s="371"/>
      <c r="Z120" s="371"/>
      <c r="AA120" s="371"/>
      <c r="AB120" s="371"/>
      <c r="AC120" s="371">
        <v>29.5</v>
      </c>
      <c r="AD120" s="371"/>
      <c r="AE120" s="397"/>
      <c r="AF120" s="371"/>
      <c r="AG120" s="397"/>
      <c r="AH120" s="371"/>
      <c r="AI120" s="371"/>
      <c r="AJ120" s="371"/>
      <c r="AK120" s="396"/>
      <c r="AL120" s="440"/>
      <c r="AM120" s="8"/>
      <c r="AN120" s="8"/>
      <c r="AO120" s="8"/>
      <c r="AP120" s="8"/>
      <c r="AQ120" s="8"/>
      <c r="AR120" s="53"/>
      <c r="AS120" s="113"/>
      <c r="AT120" s="113"/>
      <c r="AU120" s="113"/>
    </row>
    <row r="121" spans="1:47" ht="24" customHeight="1" x14ac:dyDescent="0.3">
      <c r="A121" s="219">
        <v>44530</v>
      </c>
      <c r="B121" s="288">
        <v>92</v>
      </c>
      <c r="C121" s="257" t="s">
        <v>390</v>
      </c>
      <c r="D121" s="317" t="s">
        <v>115</v>
      </c>
      <c r="E121" s="322" t="s">
        <v>387</v>
      </c>
      <c r="F121" s="173"/>
      <c r="G121" s="375">
        <f t="shared" si="16"/>
        <v>606.66999999999996</v>
      </c>
      <c r="H121" s="375"/>
      <c r="I121" s="375">
        <f t="shared" si="17"/>
        <v>606.66999999999996</v>
      </c>
      <c r="J121" s="371">
        <v>606.66999999999996</v>
      </c>
      <c r="K121" s="371"/>
      <c r="L121" s="371"/>
      <c r="M121" s="371"/>
      <c r="N121" s="371"/>
      <c r="O121" s="371"/>
      <c r="P121" s="371"/>
      <c r="Q121" s="371"/>
      <c r="R121" s="371"/>
      <c r="S121" s="371"/>
      <c r="T121" s="371"/>
      <c r="U121" s="371"/>
      <c r="V121" s="371"/>
      <c r="W121" s="371"/>
      <c r="X121" s="396"/>
      <c r="Y121" s="371"/>
      <c r="Z121" s="371"/>
      <c r="AA121" s="371"/>
      <c r="AB121" s="371"/>
      <c r="AC121" s="371"/>
      <c r="AD121" s="371"/>
      <c r="AE121" s="371"/>
      <c r="AF121" s="371"/>
      <c r="AG121" s="397"/>
      <c r="AH121" s="371"/>
      <c r="AI121" s="371"/>
      <c r="AJ121" s="371"/>
      <c r="AK121" s="396"/>
      <c r="AL121" s="440"/>
      <c r="AM121" s="8"/>
      <c r="AN121" s="8"/>
      <c r="AO121" s="8"/>
      <c r="AP121" s="8"/>
      <c r="AQ121" s="8"/>
      <c r="AR121" s="8"/>
      <c r="AS121" s="113"/>
      <c r="AT121" s="113"/>
      <c r="AU121" s="113"/>
    </row>
    <row r="122" spans="1:47" ht="24" customHeight="1" x14ac:dyDescent="0.3">
      <c r="A122" s="219">
        <v>44537</v>
      </c>
      <c r="B122" s="288">
        <v>93</v>
      </c>
      <c r="C122" s="257" t="s">
        <v>418</v>
      </c>
      <c r="D122" s="317" t="s">
        <v>391</v>
      </c>
      <c r="E122" s="322" t="s">
        <v>398</v>
      </c>
      <c r="F122" s="173"/>
      <c r="G122" s="375">
        <f t="shared" si="16"/>
        <v>900</v>
      </c>
      <c r="H122" s="375"/>
      <c r="I122" s="375">
        <f t="shared" si="17"/>
        <v>900</v>
      </c>
      <c r="J122" s="371"/>
      <c r="K122" s="371"/>
      <c r="L122" s="371"/>
      <c r="M122" s="371"/>
      <c r="N122" s="371"/>
      <c r="O122" s="371"/>
      <c r="P122" s="371"/>
      <c r="Q122" s="371"/>
      <c r="R122" s="371"/>
      <c r="S122" s="371"/>
      <c r="T122" s="371"/>
      <c r="U122" s="371"/>
      <c r="V122" s="371"/>
      <c r="W122" s="371"/>
      <c r="X122" s="396"/>
      <c r="Y122" s="371"/>
      <c r="Z122" s="371"/>
      <c r="AA122" s="371"/>
      <c r="AB122" s="371"/>
      <c r="AC122" s="371"/>
      <c r="AD122" s="371"/>
      <c r="AE122" s="371"/>
      <c r="AF122" s="371"/>
      <c r="AG122" s="397"/>
      <c r="AH122" s="371"/>
      <c r="AI122" s="371"/>
      <c r="AJ122" s="371"/>
      <c r="AK122" s="396">
        <v>900</v>
      </c>
      <c r="AL122" s="440"/>
      <c r="AM122" s="8"/>
      <c r="AN122" s="8"/>
      <c r="AO122" s="8"/>
      <c r="AP122" s="8"/>
      <c r="AQ122" s="8"/>
      <c r="AR122" s="53"/>
      <c r="AS122" s="113"/>
      <c r="AT122" s="113"/>
      <c r="AU122" s="113"/>
    </row>
    <row r="123" spans="1:47" ht="24" customHeight="1" x14ac:dyDescent="0.3">
      <c r="A123" s="219">
        <v>44537</v>
      </c>
      <c r="B123" s="288">
        <v>94</v>
      </c>
      <c r="C123" s="257" t="s">
        <v>419</v>
      </c>
      <c r="D123" s="317" t="s">
        <v>392</v>
      </c>
      <c r="E123" s="322" t="s">
        <v>399</v>
      </c>
      <c r="F123" s="173"/>
      <c r="G123" s="375">
        <f t="shared" si="16"/>
        <v>1878</v>
      </c>
      <c r="H123" s="375">
        <v>313</v>
      </c>
      <c r="I123" s="375">
        <f t="shared" si="17"/>
        <v>1565</v>
      </c>
      <c r="J123" s="371"/>
      <c r="K123" s="371"/>
      <c r="L123" s="371"/>
      <c r="M123" s="371"/>
      <c r="N123" s="371"/>
      <c r="O123" s="371"/>
      <c r="P123" s="371"/>
      <c r="Q123" s="371"/>
      <c r="R123" s="371"/>
      <c r="S123" s="371"/>
      <c r="T123" s="371"/>
      <c r="U123" s="371"/>
      <c r="V123" s="371"/>
      <c r="W123" s="371"/>
      <c r="X123" s="396"/>
      <c r="Y123" s="371"/>
      <c r="Z123" s="371"/>
      <c r="AA123" s="371"/>
      <c r="AB123" s="371"/>
      <c r="AC123" s="397"/>
      <c r="AD123" s="397"/>
      <c r="AE123" s="397"/>
      <c r="AF123" s="371"/>
      <c r="AG123" s="397"/>
      <c r="AH123" s="371"/>
      <c r="AI123" s="371"/>
      <c r="AJ123" s="371"/>
      <c r="AK123" s="396">
        <v>1565</v>
      </c>
      <c r="AL123" s="440"/>
      <c r="AM123" s="8"/>
      <c r="AN123" s="8"/>
      <c r="AO123" s="8"/>
      <c r="AP123" s="8"/>
      <c r="AQ123" s="8"/>
      <c r="AR123" s="53"/>
      <c r="AS123" s="113"/>
      <c r="AT123" s="113"/>
      <c r="AU123" s="113"/>
    </row>
    <row r="124" spans="1:47" ht="24" customHeight="1" x14ac:dyDescent="0.3">
      <c r="A124" s="219">
        <v>44551</v>
      </c>
      <c r="B124" s="288">
        <v>95</v>
      </c>
      <c r="C124" s="257" t="s">
        <v>420</v>
      </c>
      <c r="D124" s="317" t="s">
        <v>393</v>
      </c>
      <c r="E124" s="322" t="s">
        <v>397</v>
      </c>
      <c r="F124" s="173"/>
      <c r="G124" s="375">
        <f t="shared" si="16"/>
        <v>300</v>
      </c>
      <c r="H124" s="375">
        <v>50</v>
      </c>
      <c r="I124" s="375">
        <f>SUM(J124:AK124)</f>
        <v>250</v>
      </c>
      <c r="J124" s="371"/>
      <c r="K124" s="371"/>
      <c r="L124" s="371"/>
      <c r="M124" s="371"/>
      <c r="N124" s="371"/>
      <c r="O124" s="371"/>
      <c r="P124" s="371"/>
      <c r="Q124" s="371"/>
      <c r="R124" s="371"/>
      <c r="S124" s="371"/>
      <c r="T124" s="371"/>
      <c r="U124" s="371"/>
      <c r="V124" s="371"/>
      <c r="W124" s="371"/>
      <c r="X124" s="396"/>
      <c r="Y124" s="371"/>
      <c r="Z124" s="371"/>
      <c r="AA124" s="371"/>
      <c r="AB124" s="371"/>
      <c r="AC124" s="371"/>
      <c r="AD124" s="371"/>
      <c r="AE124" s="371">
        <v>250</v>
      </c>
      <c r="AF124" s="371"/>
      <c r="AG124" s="397"/>
      <c r="AH124" s="371"/>
      <c r="AI124" s="371"/>
      <c r="AJ124" s="371"/>
      <c r="AK124" s="396"/>
      <c r="AL124" s="440"/>
      <c r="AM124" s="8"/>
      <c r="AN124" s="8"/>
      <c r="AO124" s="8"/>
      <c r="AP124" s="8"/>
      <c r="AQ124" s="8"/>
      <c r="AR124" s="53"/>
      <c r="AS124" s="113"/>
      <c r="AT124" s="113"/>
      <c r="AU124" s="113"/>
    </row>
    <row r="125" spans="1:47" ht="24" customHeight="1" x14ac:dyDescent="0.3">
      <c r="A125" s="219">
        <v>44561</v>
      </c>
      <c r="B125" s="579" t="s">
        <v>628</v>
      </c>
      <c r="C125" s="580"/>
      <c r="D125" s="317" t="s">
        <v>261</v>
      </c>
      <c r="E125" s="322" t="s">
        <v>423</v>
      </c>
      <c r="F125" s="173"/>
      <c r="G125" s="375">
        <f t="shared" si="16"/>
        <v>18</v>
      </c>
      <c r="H125" s="375"/>
      <c r="I125" s="375">
        <f t="shared" si="17"/>
        <v>18</v>
      </c>
      <c r="J125" s="371"/>
      <c r="K125" s="371"/>
      <c r="L125" s="371"/>
      <c r="M125" s="371"/>
      <c r="N125" s="371"/>
      <c r="O125" s="371"/>
      <c r="P125" s="371"/>
      <c r="Q125" s="371"/>
      <c r="R125" s="371"/>
      <c r="S125" s="371"/>
      <c r="T125" s="371">
        <v>18</v>
      </c>
      <c r="U125" s="371"/>
      <c r="V125" s="371"/>
      <c r="W125" s="371"/>
      <c r="X125" s="396"/>
      <c r="Y125" s="371"/>
      <c r="Z125" s="371"/>
      <c r="AA125" s="371"/>
      <c r="AB125" s="371"/>
      <c r="AC125" s="371"/>
      <c r="AD125" s="371"/>
      <c r="AE125" s="371"/>
      <c r="AF125" s="371"/>
      <c r="AG125" s="397"/>
      <c r="AH125" s="371"/>
      <c r="AI125" s="371"/>
      <c r="AJ125" s="371"/>
      <c r="AK125" s="396"/>
      <c r="AL125" s="440"/>
      <c r="AM125" s="8"/>
      <c r="AN125" s="8"/>
      <c r="AO125" s="8"/>
      <c r="AP125" s="8"/>
      <c r="AQ125" s="8"/>
      <c r="AR125" s="53"/>
      <c r="AS125" s="113"/>
      <c r="AT125" s="113"/>
      <c r="AU125" s="113"/>
    </row>
    <row r="126" spans="1:47" ht="24" customHeight="1" x14ac:dyDescent="0.3">
      <c r="A126" s="219">
        <v>44561</v>
      </c>
      <c r="B126" s="288">
        <v>96</v>
      </c>
      <c r="C126" s="257" t="s">
        <v>408</v>
      </c>
      <c r="D126" s="317" t="s">
        <v>388</v>
      </c>
      <c r="E126" s="173" t="s">
        <v>394</v>
      </c>
      <c r="F126" s="317"/>
      <c r="G126" s="375">
        <f t="shared" si="16"/>
        <v>606.66999999999996</v>
      </c>
      <c r="H126" s="375"/>
      <c r="I126" s="375">
        <f t="shared" si="17"/>
        <v>606.66999999999996</v>
      </c>
      <c r="J126" s="371">
        <v>606.66999999999996</v>
      </c>
      <c r="K126" s="371"/>
      <c r="L126" s="371"/>
      <c r="M126" s="371"/>
      <c r="N126" s="371"/>
      <c r="O126" s="371"/>
      <c r="P126" s="371"/>
      <c r="Q126" s="371"/>
      <c r="R126" s="371"/>
      <c r="S126" s="371"/>
      <c r="T126" s="371"/>
      <c r="U126" s="371"/>
      <c r="V126" s="371"/>
      <c r="W126" s="371"/>
      <c r="X126" s="396"/>
      <c r="Y126" s="371"/>
      <c r="Z126" s="371"/>
      <c r="AA126" s="371"/>
      <c r="AB126" s="371"/>
      <c r="AC126" s="371"/>
      <c r="AD126" s="371"/>
      <c r="AE126" s="371"/>
      <c r="AF126" s="371"/>
      <c r="AG126" s="397"/>
      <c r="AH126" s="371"/>
      <c r="AI126" s="371"/>
      <c r="AJ126" s="371"/>
      <c r="AK126" s="396"/>
      <c r="AL126" s="440"/>
      <c r="AM126" s="8"/>
      <c r="AN126" s="8"/>
      <c r="AO126" s="8"/>
      <c r="AP126" s="8"/>
      <c r="AQ126" s="8"/>
      <c r="AR126" s="53"/>
      <c r="AS126" s="113"/>
      <c r="AT126" s="113"/>
      <c r="AU126" s="113"/>
    </row>
    <row r="127" spans="1:47" ht="24" customHeight="1" x14ac:dyDescent="0.3">
      <c r="A127" s="219">
        <v>44551</v>
      </c>
      <c r="B127" s="288">
        <v>97</v>
      </c>
      <c r="C127" s="257" t="s">
        <v>421</v>
      </c>
      <c r="D127" s="317" t="s">
        <v>422</v>
      </c>
      <c r="E127" s="173" t="s">
        <v>395</v>
      </c>
      <c r="F127" s="317"/>
      <c r="G127" s="375">
        <f t="shared" si="16"/>
        <v>300</v>
      </c>
      <c r="H127" s="375">
        <v>50</v>
      </c>
      <c r="I127" s="375">
        <f t="shared" si="17"/>
        <v>250</v>
      </c>
      <c r="J127" s="371"/>
      <c r="K127" s="371"/>
      <c r="L127" s="371"/>
      <c r="M127" s="371"/>
      <c r="N127" s="371"/>
      <c r="O127" s="371"/>
      <c r="P127" s="371"/>
      <c r="Q127" s="371"/>
      <c r="R127" s="371"/>
      <c r="S127" s="371"/>
      <c r="T127" s="371"/>
      <c r="U127" s="371"/>
      <c r="V127" s="371"/>
      <c r="W127" s="371"/>
      <c r="X127" s="396"/>
      <c r="Y127" s="371"/>
      <c r="Z127" s="371"/>
      <c r="AA127" s="371"/>
      <c r="AB127" s="371"/>
      <c r="AC127" s="371"/>
      <c r="AD127" s="371"/>
      <c r="AE127" s="371"/>
      <c r="AF127" s="371"/>
      <c r="AG127" s="397"/>
      <c r="AH127" s="371"/>
      <c r="AI127" s="371"/>
      <c r="AJ127" s="371">
        <v>250</v>
      </c>
      <c r="AK127" s="396"/>
      <c r="AL127" s="440"/>
      <c r="AM127" s="8"/>
      <c r="AN127" s="8"/>
      <c r="AO127" s="8"/>
      <c r="AP127" s="8"/>
      <c r="AQ127" s="8"/>
      <c r="AR127" s="53"/>
      <c r="AS127" s="113"/>
      <c r="AT127" s="113"/>
      <c r="AU127" s="113"/>
    </row>
    <row r="128" spans="1:47" ht="24" customHeight="1" x14ac:dyDescent="0.3">
      <c r="A128" s="219">
        <v>44551</v>
      </c>
      <c r="B128" s="288">
        <v>98</v>
      </c>
      <c r="C128" s="257" t="s">
        <v>410</v>
      </c>
      <c r="D128" s="317" t="s">
        <v>50</v>
      </c>
      <c r="E128" s="317" t="s">
        <v>396</v>
      </c>
      <c r="F128" s="317"/>
      <c r="G128" s="375">
        <f t="shared" si="16"/>
        <v>136.19999999999999</v>
      </c>
      <c r="H128" s="375">
        <v>22.7</v>
      </c>
      <c r="I128" s="375">
        <f>SUM(J128:AK128)</f>
        <v>113.5</v>
      </c>
      <c r="J128" s="371"/>
      <c r="K128" s="371"/>
      <c r="L128" s="371"/>
      <c r="M128" s="371"/>
      <c r="N128" s="371"/>
      <c r="O128" s="371"/>
      <c r="P128" s="371"/>
      <c r="Q128" s="371"/>
      <c r="R128" s="371"/>
      <c r="S128" s="371"/>
      <c r="T128" s="371"/>
      <c r="U128" s="371"/>
      <c r="V128" s="371"/>
      <c r="W128" s="371"/>
      <c r="X128" s="396"/>
      <c r="Y128" s="371">
        <v>113.5</v>
      </c>
      <c r="Z128" s="371"/>
      <c r="AA128" s="371"/>
      <c r="AB128" s="371"/>
      <c r="AC128" s="371"/>
      <c r="AD128" s="371"/>
      <c r="AE128" s="371"/>
      <c r="AF128" s="371"/>
      <c r="AG128" s="397"/>
      <c r="AH128" s="371"/>
      <c r="AI128" s="371"/>
      <c r="AJ128" s="371"/>
      <c r="AK128" s="396"/>
      <c r="AL128" s="440"/>
      <c r="AM128" s="8"/>
      <c r="AN128" s="8"/>
      <c r="AO128" s="8"/>
      <c r="AP128" s="8"/>
      <c r="AQ128" s="8"/>
      <c r="AR128" s="53"/>
      <c r="AS128" s="113"/>
      <c r="AT128" s="113"/>
      <c r="AU128" s="113"/>
    </row>
    <row r="129" spans="1:47" ht="24" customHeight="1" x14ac:dyDescent="0.3">
      <c r="A129" s="219">
        <v>44588</v>
      </c>
      <c r="B129" s="288">
        <v>99</v>
      </c>
      <c r="C129" s="257" t="s">
        <v>440</v>
      </c>
      <c r="D129" s="317" t="s">
        <v>115</v>
      </c>
      <c r="E129" s="317" t="s">
        <v>425</v>
      </c>
      <c r="F129" s="317"/>
      <c r="G129" s="375">
        <f t="shared" si="16"/>
        <v>606.66999999999996</v>
      </c>
      <c r="H129" s="399"/>
      <c r="I129" s="399">
        <f t="shared" si="17"/>
        <v>606.66999999999996</v>
      </c>
      <c r="J129" s="400">
        <v>606.66999999999996</v>
      </c>
      <c r="K129" s="400"/>
      <c r="L129" s="400"/>
      <c r="M129" s="400"/>
      <c r="N129" s="400"/>
      <c r="O129" s="400"/>
      <c r="P129" s="400"/>
      <c r="Q129" s="400"/>
      <c r="R129" s="400"/>
      <c r="S129" s="400"/>
      <c r="T129" s="400"/>
      <c r="U129" s="400"/>
      <c r="V129" s="400"/>
      <c r="W129" s="400"/>
      <c r="X129" s="400"/>
      <c r="Y129" s="400"/>
      <c r="Z129" s="400"/>
      <c r="AA129" s="400"/>
      <c r="AB129" s="400"/>
      <c r="AC129" s="400"/>
      <c r="AD129" s="400"/>
      <c r="AE129" s="400"/>
      <c r="AF129" s="400"/>
      <c r="AG129" s="400"/>
      <c r="AH129" s="400"/>
      <c r="AI129" s="400"/>
      <c r="AJ129" s="400"/>
      <c r="AK129" s="400"/>
      <c r="AL129" s="440"/>
      <c r="AM129" s="8"/>
      <c r="AN129" s="8"/>
      <c r="AO129" s="8"/>
      <c r="AP129" s="126"/>
      <c r="AQ129" s="127"/>
      <c r="AR129" s="53"/>
      <c r="AS129" s="113"/>
      <c r="AT129" s="113"/>
      <c r="AU129" s="113"/>
    </row>
    <row r="130" spans="1:47" ht="24" customHeight="1" x14ac:dyDescent="0.3">
      <c r="A130" s="219">
        <v>44588</v>
      </c>
      <c r="B130" s="288">
        <v>100</v>
      </c>
      <c r="C130" s="257" t="s">
        <v>441</v>
      </c>
      <c r="D130" s="317" t="s">
        <v>96</v>
      </c>
      <c r="E130" s="317" t="s">
        <v>426</v>
      </c>
      <c r="F130" s="317"/>
      <c r="G130" s="375">
        <f t="shared" si="16"/>
        <v>668.79</v>
      </c>
      <c r="H130" s="375"/>
      <c r="I130" s="375">
        <f t="shared" si="17"/>
        <v>668.79</v>
      </c>
      <c r="J130" s="371"/>
      <c r="K130" s="371"/>
      <c r="L130" s="371"/>
      <c r="M130" s="371"/>
      <c r="N130" s="371"/>
      <c r="O130" s="371"/>
      <c r="P130" s="371"/>
      <c r="Q130" s="371"/>
      <c r="R130" s="371"/>
      <c r="S130" s="371"/>
      <c r="T130" s="371"/>
      <c r="U130" s="371"/>
      <c r="V130" s="371"/>
      <c r="W130" s="371"/>
      <c r="X130" s="396"/>
      <c r="Y130" s="371"/>
      <c r="Z130" s="371"/>
      <c r="AA130" s="371"/>
      <c r="AB130" s="371"/>
      <c r="AC130" s="371"/>
      <c r="AD130" s="371">
        <v>668.79</v>
      </c>
      <c r="AE130" s="371"/>
      <c r="AF130" s="371"/>
      <c r="AG130" s="397"/>
      <c r="AH130" s="371"/>
      <c r="AI130" s="371"/>
      <c r="AJ130" s="371"/>
      <c r="AK130" s="396"/>
      <c r="AL130" s="440"/>
      <c r="AM130" s="8"/>
      <c r="AN130" s="8"/>
      <c r="AO130" s="8"/>
      <c r="AP130" s="8"/>
      <c r="AQ130" s="8"/>
      <c r="AR130" s="53"/>
      <c r="AS130" s="113"/>
      <c r="AT130" s="113"/>
      <c r="AU130" s="113"/>
    </row>
    <row r="131" spans="1:47" ht="24" customHeight="1" x14ac:dyDescent="0.3">
      <c r="A131" s="219">
        <v>44588</v>
      </c>
      <c r="B131" s="288">
        <v>101</v>
      </c>
      <c r="C131" s="257" t="s">
        <v>442</v>
      </c>
      <c r="D131" s="317" t="s">
        <v>427</v>
      </c>
      <c r="E131" s="317" t="s">
        <v>428</v>
      </c>
      <c r="F131" s="317"/>
      <c r="G131" s="375">
        <f t="shared" si="16"/>
        <v>352.8</v>
      </c>
      <c r="H131" s="375">
        <v>58.8</v>
      </c>
      <c r="I131" s="375">
        <f t="shared" si="17"/>
        <v>294</v>
      </c>
      <c r="J131" s="371"/>
      <c r="K131" s="371"/>
      <c r="L131" s="371"/>
      <c r="M131" s="371"/>
      <c r="N131" s="371"/>
      <c r="O131" s="371"/>
      <c r="P131" s="371"/>
      <c r="Q131" s="371"/>
      <c r="R131" s="371"/>
      <c r="S131" s="371"/>
      <c r="T131" s="371"/>
      <c r="U131" s="371"/>
      <c r="V131" s="371"/>
      <c r="W131" s="371"/>
      <c r="X131" s="396"/>
      <c r="Y131" s="371"/>
      <c r="Z131" s="371">
        <v>104</v>
      </c>
      <c r="AA131" s="371"/>
      <c r="AB131" s="371"/>
      <c r="AC131" s="371">
        <v>80</v>
      </c>
      <c r="AD131" s="371"/>
      <c r="AE131" s="371"/>
      <c r="AF131" s="371">
        <v>110</v>
      </c>
      <c r="AG131" s="397"/>
      <c r="AH131" s="371"/>
      <c r="AI131" s="371"/>
      <c r="AJ131" s="371"/>
      <c r="AK131" s="396"/>
      <c r="AL131" s="440"/>
      <c r="AM131" s="8"/>
      <c r="AN131" s="8"/>
      <c r="AO131" s="8"/>
      <c r="AP131" s="8"/>
      <c r="AQ131" s="8"/>
      <c r="AR131" s="53"/>
      <c r="AS131" s="113"/>
      <c r="AT131" s="113"/>
      <c r="AU131" s="113"/>
    </row>
    <row r="132" spans="1:47" ht="24" customHeight="1" x14ac:dyDescent="0.3">
      <c r="A132" s="219">
        <v>44588</v>
      </c>
      <c r="B132" s="288">
        <v>102</v>
      </c>
      <c r="C132" s="257" t="s">
        <v>445</v>
      </c>
      <c r="D132" s="317" t="s">
        <v>429</v>
      </c>
      <c r="E132" s="317" t="s">
        <v>430</v>
      </c>
      <c r="F132" s="317"/>
      <c r="G132" s="375">
        <f t="shared" si="16"/>
        <v>91.63</v>
      </c>
      <c r="H132" s="375">
        <v>4.3600000000000003</v>
      </c>
      <c r="I132" s="375">
        <f t="shared" si="17"/>
        <v>87.27</v>
      </c>
      <c r="J132" s="371"/>
      <c r="K132" s="371"/>
      <c r="L132" s="371"/>
      <c r="M132" s="371"/>
      <c r="N132" s="371"/>
      <c r="O132" s="371"/>
      <c r="P132" s="371"/>
      <c r="Q132" s="371"/>
      <c r="R132" s="371"/>
      <c r="S132" s="371"/>
      <c r="T132" s="371"/>
      <c r="U132" s="371"/>
      <c r="V132" s="371"/>
      <c r="W132" s="371"/>
      <c r="X132" s="396"/>
      <c r="Y132" s="371"/>
      <c r="Z132" s="371"/>
      <c r="AA132" s="371"/>
      <c r="AB132" s="371"/>
      <c r="AC132" s="371">
        <v>87.27</v>
      </c>
      <c r="AD132" s="371"/>
      <c r="AE132" s="371"/>
      <c r="AF132" s="371"/>
      <c r="AG132" s="397"/>
      <c r="AH132" s="371"/>
      <c r="AI132" s="371"/>
      <c r="AJ132" s="371"/>
      <c r="AK132" s="396"/>
      <c r="AL132" s="440"/>
      <c r="AM132" s="8"/>
      <c r="AN132" s="8"/>
      <c r="AO132" s="8"/>
      <c r="AP132" s="8"/>
      <c r="AQ132" s="8"/>
      <c r="AR132" s="53"/>
      <c r="AS132" s="113"/>
      <c r="AT132" s="113"/>
      <c r="AU132" s="113"/>
    </row>
    <row r="133" spans="1:47" ht="24" customHeight="1" x14ac:dyDescent="0.3">
      <c r="A133" s="219">
        <v>44588</v>
      </c>
      <c r="B133" s="288">
        <v>103</v>
      </c>
      <c r="C133" s="257" t="s">
        <v>444</v>
      </c>
      <c r="D133" s="317" t="s">
        <v>429</v>
      </c>
      <c r="E133" s="317" t="s">
        <v>431</v>
      </c>
      <c r="F133" s="317"/>
      <c r="G133" s="375">
        <f t="shared" si="16"/>
        <v>473.22</v>
      </c>
      <c r="H133" s="375">
        <v>22.53</v>
      </c>
      <c r="I133" s="375">
        <f t="shared" si="17"/>
        <v>450.69</v>
      </c>
      <c r="J133" s="371"/>
      <c r="K133" s="371"/>
      <c r="L133" s="371"/>
      <c r="M133" s="371"/>
      <c r="N133" s="371"/>
      <c r="O133" s="371"/>
      <c r="P133" s="371"/>
      <c r="Q133" s="371"/>
      <c r="R133" s="371"/>
      <c r="S133" s="371"/>
      <c r="T133" s="371"/>
      <c r="U133" s="371"/>
      <c r="V133" s="371"/>
      <c r="W133" s="371"/>
      <c r="X133" s="396"/>
      <c r="Y133" s="371"/>
      <c r="Z133" s="371"/>
      <c r="AA133" s="371"/>
      <c r="AB133" s="371"/>
      <c r="AC133" s="371"/>
      <c r="AD133" s="371">
        <v>450.69</v>
      </c>
      <c r="AE133" s="371"/>
      <c r="AF133" s="371"/>
      <c r="AG133" s="397"/>
      <c r="AH133" s="371"/>
      <c r="AI133" s="371"/>
      <c r="AJ133" s="371"/>
      <c r="AK133" s="396"/>
      <c r="AL133" s="440"/>
      <c r="AM133" s="8"/>
      <c r="AN133" s="8"/>
      <c r="AO133" s="8"/>
      <c r="AP133" s="8"/>
      <c r="AQ133" s="8"/>
      <c r="AR133" s="53"/>
      <c r="AS133" s="113"/>
      <c r="AT133" s="113"/>
      <c r="AU133" s="113"/>
    </row>
    <row r="134" spans="1:47" ht="24" customHeight="1" x14ac:dyDescent="0.3">
      <c r="A134" s="219">
        <v>44588</v>
      </c>
      <c r="B134" s="288">
        <v>104</v>
      </c>
      <c r="C134" s="257" t="s">
        <v>443</v>
      </c>
      <c r="D134" s="317" t="s">
        <v>388</v>
      </c>
      <c r="E134" s="317" t="s">
        <v>432</v>
      </c>
      <c r="F134" s="317"/>
      <c r="G134" s="375">
        <f t="shared" si="16"/>
        <v>166.26000000000002</v>
      </c>
      <c r="H134" s="375">
        <v>11.83</v>
      </c>
      <c r="I134" s="375">
        <f t="shared" si="17"/>
        <v>154.43</v>
      </c>
      <c r="J134" s="371"/>
      <c r="K134" s="371">
        <v>45</v>
      </c>
      <c r="L134" s="371"/>
      <c r="M134" s="371">
        <v>42.3</v>
      </c>
      <c r="N134" s="371"/>
      <c r="O134" s="371"/>
      <c r="P134" s="371"/>
      <c r="Q134" s="371"/>
      <c r="R134" s="371">
        <v>8</v>
      </c>
      <c r="S134" s="371"/>
      <c r="T134" s="371"/>
      <c r="U134" s="371">
        <v>25</v>
      </c>
      <c r="V134" s="371"/>
      <c r="W134" s="371"/>
      <c r="X134" s="396"/>
      <c r="Y134" s="371"/>
      <c r="Z134" s="371"/>
      <c r="AA134" s="371"/>
      <c r="AB134" s="371"/>
      <c r="AC134" s="371"/>
      <c r="AD134" s="371"/>
      <c r="AE134" s="371"/>
      <c r="AF134" s="371"/>
      <c r="AG134" s="397">
        <v>34.130000000000003</v>
      </c>
      <c r="AH134" s="371"/>
      <c r="AI134" s="371"/>
      <c r="AJ134" s="371"/>
      <c r="AK134" s="396"/>
      <c r="AL134" s="441"/>
      <c r="AM134" s="128"/>
      <c r="AN134" s="128"/>
      <c r="AO134" s="8"/>
      <c r="AP134" s="8"/>
      <c r="AQ134" s="8"/>
      <c r="AR134" s="53"/>
      <c r="AS134" s="113"/>
      <c r="AT134" s="113"/>
      <c r="AU134" s="113"/>
    </row>
    <row r="135" spans="1:47" ht="24" customHeight="1" x14ac:dyDescent="0.3">
      <c r="A135" s="219">
        <v>44588</v>
      </c>
      <c r="B135" s="288">
        <v>105</v>
      </c>
      <c r="C135" s="257" t="s">
        <v>446</v>
      </c>
      <c r="D135" s="317" t="s">
        <v>386</v>
      </c>
      <c r="E135" s="317" t="s">
        <v>433</v>
      </c>
      <c r="F135" s="317"/>
      <c r="G135" s="375">
        <f t="shared" si="16"/>
        <v>170</v>
      </c>
      <c r="H135" s="375"/>
      <c r="I135" s="399">
        <f t="shared" si="17"/>
        <v>170</v>
      </c>
      <c r="J135" s="371"/>
      <c r="K135" s="371"/>
      <c r="L135" s="371"/>
      <c r="M135" s="371"/>
      <c r="N135" s="371"/>
      <c r="O135" s="371"/>
      <c r="P135" s="371"/>
      <c r="Q135" s="371"/>
      <c r="R135" s="371"/>
      <c r="S135" s="371"/>
      <c r="T135" s="371"/>
      <c r="U135" s="371"/>
      <c r="V135" s="371"/>
      <c r="W135" s="371"/>
      <c r="X135" s="396"/>
      <c r="Y135" s="371"/>
      <c r="Z135" s="371"/>
      <c r="AA135" s="371"/>
      <c r="AB135" s="371"/>
      <c r="AC135" s="371">
        <v>170</v>
      </c>
      <c r="AD135" s="371"/>
      <c r="AE135" s="371"/>
      <c r="AF135" s="371"/>
      <c r="AG135" s="397"/>
      <c r="AH135" s="371"/>
      <c r="AI135" s="371"/>
      <c r="AJ135" s="371"/>
      <c r="AK135" s="396"/>
      <c r="AL135" s="441"/>
      <c r="AM135" s="128"/>
      <c r="AN135" s="128"/>
      <c r="AO135" s="8"/>
      <c r="AP135" s="8"/>
      <c r="AQ135" s="8"/>
      <c r="AR135" s="53"/>
      <c r="AS135" s="113"/>
      <c r="AT135" s="113"/>
      <c r="AU135" s="113"/>
    </row>
    <row r="136" spans="1:47" ht="24" customHeight="1" x14ac:dyDescent="0.3">
      <c r="A136" s="219">
        <v>44588</v>
      </c>
      <c r="B136" s="288">
        <v>106</v>
      </c>
      <c r="C136" s="257" t="s">
        <v>447</v>
      </c>
      <c r="D136" s="317" t="s">
        <v>422</v>
      </c>
      <c r="E136" s="317" t="s">
        <v>434</v>
      </c>
      <c r="F136" s="317"/>
      <c r="G136" s="375">
        <f t="shared" si="16"/>
        <v>1920</v>
      </c>
      <c r="H136" s="375">
        <v>320</v>
      </c>
      <c r="I136" s="375">
        <f t="shared" si="17"/>
        <v>1600</v>
      </c>
      <c r="J136" s="371"/>
      <c r="K136" s="371"/>
      <c r="L136" s="371"/>
      <c r="M136" s="371"/>
      <c r="N136" s="371"/>
      <c r="O136" s="371"/>
      <c r="P136" s="371"/>
      <c r="Q136" s="371"/>
      <c r="R136" s="371"/>
      <c r="S136" s="371"/>
      <c r="T136" s="371"/>
      <c r="U136" s="371"/>
      <c r="V136" s="371"/>
      <c r="W136" s="371"/>
      <c r="X136" s="397"/>
      <c r="Y136" s="371"/>
      <c r="Z136" s="371"/>
      <c r="AA136" s="371"/>
      <c r="AB136" s="371"/>
      <c r="AC136" s="371"/>
      <c r="AD136" s="371">
        <v>1600</v>
      </c>
      <c r="AE136" s="396"/>
      <c r="AF136" s="371"/>
      <c r="AG136" s="397"/>
      <c r="AH136" s="371"/>
      <c r="AI136" s="371"/>
      <c r="AJ136" s="371"/>
      <c r="AK136" s="396"/>
      <c r="AL136" s="440"/>
      <c r="AM136" s="8"/>
      <c r="AN136" s="8"/>
      <c r="AO136" s="8"/>
      <c r="AP136" s="8"/>
      <c r="AQ136" s="8"/>
      <c r="AR136" s="8"/>
      <c r="AS136" s="113"/>
      <c r="AT136" s="113"/>
      <c r="AU136" s="113"/>
    </row>
    <row r="137" spans="1:47" ht="24" customHeight="1" x14ac:dyDescent="0.3">
      <c r="A137" s="219">
        <v>44588</v>
      </c>
      <c r="B137" s="288">
        <v>107</v>
      </c>
      <c r="C137" s="257" t="s">
        <v>448</v>
      </c>
      <c r="D137" s="317" t="s">
        <v>245</v>
      </c>
      <c r="E137" s="317" t="s">
        <v>435</v>
      </c>
      <c r="F137" s="317"/>
      <c r="G137" s="375">
        <f t="shared" si="16"/>
        <v>28.78</v>
      </c>
      <c r="H137" s="375">
        <v>4.8</v>
      </c>
      <c r="I137" s="375">
        <f t="shared" si="17"/>
        <v>23.98</v>
      </c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96"/>
      <c r="Y137" s="371"/>
      <c r="Z137" s="371"/>
      <c r="AA137" s="371"/>
      <c r="AB137" s="371"/>
      <c r="AC137" s="371">
        <v>23.98</v>
      </c>
      <c r="AD137" s="371"/>
      <c r="AE137" s="371"/>
      <c r="AF137" s="371"/>
      <c r="AG137" s="397"/>
      <c r="AH137" s="371"/>
      <c r="AI137" s="371"/>
      <c r="AJ137" s="371"/>
      <c r="AK137" s="396"/>
      <c r="AL137" s="440"/>
      <c r="AM137" s="8"/>
      <c r="AN137" s="8"/>
      <c r="AO137" s="8"/>
      <c r="AP137" s="8"/>
      <c r="AQ137" s="8"/>
      <c r="AR137" s="8"/>
      <c r="AS137" s="113"/>
      <c r="AT137" s="113"/>
      <c r="AU137" s="113"/>
    </row>
    <row r="138" spans="1:47" ht="24" customHeight="1" x14ac:dyDescent="0.3">
      <c r="A138" s="219">
        <v>44588</v>
      </c>
      <c r="B138" s="288">
        <v>108</v>
      </c>
      <c r="C138" s="435" t="s">
        <v>485</v>
      </c>
      <c r="D138" s="317" t="s">
        <v>436</v>
      </c>
      <c r="E138" s="317" t="s">
        <v>437</v>
      </c>
      <c r="F138" s="317"/>
      <c r="G138" s="375">
        <f t="shared" si="16"/>
        <v>78.66</v>
      </c>
      <c r="H138" s="375">
        <v>13.11</v>
      </c>
      <c r="I138" s="375">
        <f t="shared" si="17"/>
        <v>65.55</v>
      </c>
      <c r="J138" s="371"/>
      <c r="K138" s="371"/>
      <c r="L138" s="371"/>
      <c r="M138" s="371"/>
      <c r="N138" s="371"/>
      <c r="O138" s="371"/>
      <c r="P138" s="371"/>
      <c r="Q138" s="371"/>
      <c r="R138" s="371"/>
      <c r="S138" s="371"/>
      <c r="T138" s="371"/>
      <c r="U138" s="371"/>
      <c r="V138" s="371"/>
      <c r="W138" s="371"/>
      <c r="X138" s="396"/>
      <c r="Y138" s="371"/>
      <c r="Z138" s="371">
        <v>65.55</v>
      </c>
      <c r="AA138" s="371"/>
      <c r="AB138" s="371"/>
      <c r="AC138" s="371"/>
      <c r="AD138" s="371"/>
      <c r="AE138" s="371"/>
      <c r="AF138" s="371"/>
      <c r="AG138" s="397"/>
      <c r="AH138" s="371"/>
      <c r="AI138" s="371"/>
      <c r="AJ138" s="371"/>
      <c r="AK138" s="396"/>
      <c r="AL138" s="440"/>
      <c r="AM138" s="8"/>
      <c r="AN138" s="8"/>
      <c r="AO138" s="8"/>
      <c r="AP138" s="8"/>
      <c r="AQ138" s="8"/>
      <c r="AR138" s="8"/>
      <c r="AS138" s="113"/>
      <c r="AT138" s="113"/>
      <c r="AU138" s="113"/>
    </row>
    <row r="139" spans="1:47" s="347" customFormat="1" ht="24" customHeight="1" x14ac:dyDescent="0.3">
      <c r="A139" s="342">
        <v>44588</v>
      </c>
      <c r="B139" s="343">
        <v>109</v>
      </c>
      <c r="C139" s="436" t="s">
        <v>486</v>
      </c>
      <c r="D139" s="344" t="s">
        <v>438</v>
      </c>
      <c r="E139" s="344" t="s">
        <v>439</v>
      </c>
      <c r="F139" s="344"/>
      <c r="G139" s="433">
        <f t="shared" si="16"/>
        <v>175</v>
      </c>
      <c r="H139" s="433"/>
      <c r="I139" s="433">
        <f t="shared" si="17"/>
        <v>175</v>
      </c>
      <c r="J139" s="425"/>
      <c r="K139" s="425"/>
      <c r="L139" s="425"/>
      <c r="M139" s="425"/>
      <c r="N139" s="425"/>
      <c r="O139" s="425"/>
      <c r="P139" s="425"/>
      <c r="Q139" s="425"/>
      <c r="R139" s="425"/>
      <c r="S139" s="425"/>
      <c r="T139" s="425"/>
      <c r="U139" s="425"/>
      <c r="V139" s="425"/>
      <c r="W139" s="425"/>
      <c r="X139" s="426"/>
      <c r="Y139" s="425"/>
      <c r="Z139" s="425"/>
      <c r="AA139" s="425"/>
      <c r="AB139" s="425"/>
      <c r="AC139" s="425" t="s">
        <v>541</v>
      </c>
      <c r="AD139" s="425">
        <v>175</v>
      </c>
      <c r="AE139" s="425"/>
      <c r="AF139" s="425"/>
      <c r="AG139" s="427"/>
      <c r="AH139" s="425"/>
      <c r="AI139" s="425"/>
      <c r="AJ139" s="425"/>
      <c r="AK139" s="426"/>
      <c r="AL139" s="442"/>
      <c r="AM139" s="345"/>
      <c r="AN139" s="345"/>
      <c r="AO139" s="345"/>
      <c r="AP139" s="345"/>
      <c r="AQ139" s="345"/>
      <c r="AR139" s="345"/>
      <c r="AS139" s="346"/>
      <c r="AT139" s="346"/>
      <c r="AU139" s="346"/>
    </row>
    <row r="140" spans="1:47" s="338" customFormat="1" ht="24" customHeight="1" x14ac:dyDescent="0.2">
      <c r="A140" s="437">
        <v>44620</v>
      </c>
      <c r="B140" s="438">
        <v>110</v>
      </c>
      <c r="C140" s="435" t="s">
        <v>487</v>
      </c>
      <c r="D140" s="439" t="s">
        <v>488</v>
      </c>
      <c r="E140" s="439" t="s">
        <v>489</v>
      </c>
      <c r="F140" s="334"/>
      <c r="G140" s="375">
        <f t="shared" si="16"/>
        <v>18.75</v>
      </c>
      <c r="H140" s="375"/>
      <c r="I140" s="375">
        <f t="shared" si="17"/>
        <v>18.75</v>
      </c>
      <c r="J140" s="371"/>
      <c r="K140" s="371"/>
      <c r="L140" s="371"/>
      <c r="M140" s="371"/>
      <c r="N140" s="371"/>
      <c r="O140" s="371"/>
      <c r="P140" s="371"/>
      <c r="Q140" s="371"/>
      <c r="R140" s="371"/>
      <c r="S140" s="371"/>
      <c r="T140" s="371"/>
      <c r="U140" s="371"/>
      <c r="V140" s="371"/>
      <c r="W140" s="371"/>
      <c r="X140" s="396"/>
      <c r="Y140" s="371"/>
      <c r="Z140" s="371"/>
      <c r="AA140" s="371"/>
      <c r="AB140" s="371"/>
      <c r="AC140" s="371"/>
      <c r="AD140" s="371">
        <v>18.75</v>
      </c>
      <c r="AE140" s="371"/>
      <c r="AF140" s="371"/>
      <c r="AG140" s="397"/>
      <c r="AH140" s="371"/>
      <c r="AI140" s="371"/>
      <c r="AJ140" s="371"/>
      <c r="AK140" s="396"/>
      <c r="AL140" s="443"/>
      <c r="AM140" s="336"/>
      <c r="AN140" s="336"/>
      <c r="AO140" s="336"/>
      <c r="AP140" s="336"/>
      <c r="AQ140" s="336"/>
      <c r="AR140" s="336"/>
      <c r="AS140" s="337"/>
      <c r="AT140" s="337"/>
      <c r="AU140" s="337"/>
    </row>
    <row r="141" spans="1:47" s="338" customFormat="1" ht="24" customHeight="1" x14ac:dyDescent="0.2">
      <c r="A141" s="437">
        <v>44620</v>
      </c>
      <c r="B141" s="438">
        <v>111</v>
      </c>
      <c r="C141" s="435" t="s">
        <v>490</v>
      </c>
      <c r="D141" s="439" t="s">
        <v>226</v>
      </c>
      <c r="E141" s="439" t="s">
        <v>491</v>
      </c>
      <c r="F141" s="334"/>
      <c r="G141" s="375">
        <f t="shared" si="16"/>
        <v>90</v>
      </c>
      <c r="H141" s="375"/>
      <c r="I141" s="399">
        <f t="shared" si="17"/>
        <v>90</v>
      </c>
      <c r="J141" s="371"/>
      <c r="K141" s="371"/>
      <c r="L141" s="371"/>
      <c r="M141" s="371"/>
      <c r="N141" s="371"/>
      <c r="O141" s="371"/>
      <c r="P141" s="371"/>
      <c r="Q141" s="371"/>
      <c r="R141" s="371">
        <v>90</v>
      </c>
      <c r="S141" s="371"/>
      <c r="T141" s="371"/>
      <c r="U141" s="371"/>
      <c r="V141" s="371"/>
      <c r="W141" s="371"/>
      <c r="X141" s="396"/>
      <c r="Y141" s="371"/>
      <c r="Z141" s="371"/>
      <c r="AA141" s="371"/>
      <c r="AB141" s="371"/>
      <c r="AC141" s="371"/>
      <c r="AD141" s="371"/>
      <c r="AE141" s="371"/>
      <c r="AF141" s="371"/>
      <c r="AG141" s="397"/>
      <c r="AH141" s="371"/>
      <c r="AI141" s="371"/>
      <c r="AJ141" s="371"/>
      <c r="AK141" s="396"/>
      <c r="AL141" s="443"/>
      <c r="AM141" s="336"/>
      <c r="AN141" s="336"/>
      <c r="AO141" s="336"/>
      <c r="AP141" s="336"/>
      <c r="AQ141" s="336"/>
      <c r="AR141" s="336"/>
      <c r="AS141" s="337"/>
      <c r="AT141" s="337"/>
      <c r="AU141" s="337"/>
    </row>
    <row r="142" spans="1:47" s="338" customFormat="1" ht="24" customHeight="1" x14ac:dyDescent="0.2">
      <c r="A142" s="437">
        <v>44620</v>
      </c>
      <c r="B142" s="438">
        <v>112</v>
      </c>
      <c r="C142" s="435" t="s">
        <v>492</v>
      </c>
      <c r="D142" s="439" t="s">
        <v>493</v>
      </c>
      <c r="E142" s="439" t="s">
        <v>494</v>
      </c>
      <c r="F142" s="334"/>
      <c r="G142" s="375">
        <f t="shared" si="16"/>
        <v>606.66999999999996</v>
      </c>
      <c r="H142" s="375"/>
      <c r="I142" s="375">
        <f t="shared" si="17"/>
        <v>606.66999999999996</v>
      </c>
      <c r="J142" s="371">
        <v>606.66999999999996</v>
      </c>
      <c r="K142" s="371"/>
      <c r="L142" s="371"/>
      <c r="M142" s="371"/>
      <c r="N142" s="371"/>
      <c r="O142" s="371"/>
      <c r="P142" s="371"/>
      <c r="Q142" s="371"/>
      <c r="R142" s="371"/>
      <c r="S142" s="371"/>
      <c r="T142" s="371"/>
      <c r="U142" s="371"/>
      <c r="V142" s="371"/>
      <c r="W142" s="371"/>
      <c r="X142" s="396"/>
      <c r="Y142" s="371"/>
      <c r="Z142" s="371"/>
      <c r="AA142" s="371"/>
      <c r="AB142" s="371"/>
      <c r="AC142" s="371"/>
      <c r="AD142" s="371"/>
      <c r="AE142" s="371"/>
      <c r="AF142" s="371"/>
      <c r="AG142" s="397"/>
      <c r="AH142" s="371"/>
      <c r="AI142" s="371"/>
      <c r="AJ142" s="371"/>
      <c r="AK142" s="396"/>
      <c r="AL142" s="443"/>
      <c r="AM142" s="336"/>
      <c r="AN142" s="336"/>
      <c r="AO142" s="336"/>
      <c r="AP142" s="336"/>
      <c r="AQ142" s="336"/>
      <c r="AR142" s="336"/>
      <c r="AS142" s="337"/>
      <c r="AT142" s="337"/>
      <c r="AU142" s="337"/>
    </row>
    <row r="143" spans="1:47" s="338" customFormat="1" ht="24" customHeight="1" x14ac:dyDescent="0.2">
      <c r="A143" s="437">
        <v>44620</v>
      </c>
      <c r="B143" s="438">
        <v>113</v>
      </c>
      <c r="C143" s="435" t="s">
        <v>495</v>
      </c>
      <c r="D143" s="439" t="s">
        <v>488</v>
      </c>
      <c r="E143" s="439" t="s">
        <v>496</v>
      </c>
      <c r="F143" s="334"/>
      <c r="G143" s="375">
        <f t="shared" si="16"/>
        <v>31.75</v>
      </c>
      <c r="H143" s="375"/>
      <c r="I143" s="375">
        <f t="shared" si="17"/>
        <v>31.75</v>
      </c>
      <c r="J143" s="371"/>
      <c r="K143" s="371"/>
      <c r="L143" s="371"/>
      <c r="M143" s="371"/>
      <c r="N143" s="371"/>
      <c r="O143" s="371"/>
      <c r="P143" s="371"/>
      <c r="Q143" s="371"/>
      <c r="R143" s="371"/>
      <c r="S143" s="371"/>
      <c r="T143" s="371"/>
      <c r="U143" s="371"/>
      <c r="V143" s="371"/>
      <c r="W143" s="371"/>
      <c r="X143" s="396"/>
      <c r="Y143" s="371"/>
      <c r="Z143" s="371"/>
      <c r="AA143" s="371"/>
      <c r="AB143" s="371"/>
      <c r="AC143" s="371"/>
      <c r="AD143" s="371">
        <v>31.75</v>
      </c>
      <c r="AE143" s="371"/>
      <c r="AF143" s="371"/>
      <c r="AG143" s="397"/>
      <c r="AH143" s="371"/>
      <c r="AI143" s="371"/>
      <c r="AJ143" s="371"/>
      <c r="AK143" s="396"/>
      <c r="AL143" s="443"/>
      <c r="AM143" s="336"/>
      <c r="AN143" s="336"/>
      <c r="AO143" s="336"/>
      <c r="AP143" s="336"/>
      <c r="AQ143" s="336"/>
      <c r="AR143" s="336"/>
      <c r="AS143" s="337"/>
      <c r="AT143" s="337"/>
      <c r="AU143" s="337"/>
    </row>
    <row r="144" spans="1:47" s="338" customFormat="1" ht="24" customHeight="1" x14ac:dyDescent="0.2">
      <c r="A144" s="437" t="s">
        <v>497</v>
      </c>
      <c r="B144" s="438">
        <v>114</v>
      </c>
      <c r="C144" s="435" t="s">
        <v>498</v>
      </c>
      <c r="D144" s="439" t="s">
        <v>499</v>
      </c>
      <c r="E144" s="439" t="s">
        <v>500</v>
      </c>
      <c r="F144" s="334"/>
      <c r="G144" s="375">
        <f t="shared" si="16"/>
        <v>485</v>
      </c>
      <c r="H144" s="375"/>
      <c r="I144" s="375">
        <f t="shared" si="17"/>
        <v>485</v>
      </c>
      <c r="J144" s="371"/>
      <c r="K144" s="371"/>
      <c r="L144" s="371"/>
      <c r="M144" s="371"/>
      <c r="N144" s="371"/>
      <c r="O144" s="371"/>
      <c r="P144" s="371"/>
      <c r="Q144" s="371"/>
      <c r="R144" s="371"/>
      <c r="S144" s="371"/>
      <c r="T144" s="371"/>
      <c r="U144" s="371"/>
      <c r="V144" s="371"/>
      <c r="W144" s="371"/>
      <c r="X144" s="396"/>
      <c r="Y144" s="371"/>
      <c r="Z144" s="371"/>
      <c r="AA144" s="371"/>
      <c r="AB144" s="371"/>
      <c r="AC144" s="371"/>
      <c r="AD144" s="371"/>
      <c r="AE144" s="371"/>
      <c r="AF144" s="371"/>
      <c r="AG144" s="397"/>
      <c r="AH144" s="371"/>
      <c r="AI144" s="371"/>
      <c r="AJ144" s="371"/>
      <c r="AK144" s="396">
        <v>485</v>
      </c>
      <c r="AL144" s="443"/>
      <c r="AM144" s="336"/>
      <c r="AN144" s="336"/>
      <c r="AO144" s="336"/>
      <c r="AP144" s="336"/>
      <c r="AQ144" s="336"/>
      <c r="AR144" s="336"/>
      <c r="AS144" s="337"/>
      <c r="AT144" s="337"/>
      <c r="AU144" s="337"/>
    </row>
    <row r="145" spans="1:47" s="338" customFormat="1" ht="24" customHeight="1" x14ac:dyDescent="0.2">
      <c r="A145" s="437">
        <v>44620</v>
      </c>
      <c r="B145" s="438">
        <v>115</v>
      </c>
      <c r="C145" s="435" t="s">
        <v>501</v>
      </c>
      <c r="D145" s="439" t="s">
        <v>113</v>
      </c>
      <c r="E145" s="439" t="s">
        <v>502</v>
      </c>
      <c r="F145" s="334"/>
      <c r="G145" s="375">
        <f t="shared" si="16"/>
        <v>80</v>
      </c>
      <c r="H145" s="375"/>
      <c r="I145" s="375">
        <f t="shared" si="17"/>
        <v>80</v>
      </c>
      <c r="J145" s="371"/>
      <c r="K145" s="371"/>
      <c r="L145" s="371"/>
      <c r="M145" s="371"/>
      <c r="N145" s="371"/>
      <c r="O145" s="371"/>
      <c r="P145" s="371"/>
      <c r="Q145" s="371"/>
      <c r="R145" s="371"/>
      <c r="S145" s="371"/>
      <c r="T145" s="371"/>
      <c r="U145" s="371"/>
      <c r="V145" s="371"/>
      <c r="W145" s="371">
        <v>80</v>
      </c>
      <c r="X145" s="396"/>
      <c r="Y145" s="371"/>
      <c r="Z145" s="371"/>
      <c r="AA145" s="371"/>
      <c r="AB145" s="371"/>
      <c r="AC145" s="371"/>
      <c r="AD145" s="371"/>
      <c r="AE145" s="371"/>
      <c r="AF145" s="371"/>
      <c r="AG145" s="397"/>
      <c r="AH145" s="371"/>
      <c r="AI145" s="371"/>
      <c r="AJ145" s="371"/>
      <c r="AK145" s="396"/>
      <c r="AL145" s="443"/>
      <c r="AM145" s="336"/>
      <c r="AN145" s="336"/>
      <c r="AO145" s="336"/>
      <c r="AP145" s="336"/>
      <c r="AQ145" s="336"/>
      <c r="AR145" s="336"/>
      <c r="AS145" s="337"/>
      <c r="AT145" s="337"/>
      <c r="AU145" s="337"/>
    </row>
    <row r="146" spans="1:47" s="338" customFormat="1" ht="24" customHeight="1" x14ac:dyDescent="0.2">
      <c r="A146" s="437">
        <v>44620</v>
      </c>
      <c r="B146" s="438">
        <v>116</v>
      </c>
      <c r="C146" s="435" t="s">
        <v>503</v>
      </c>
      <c r="D146" s="439" t="s">
        <v>504</v>
      </c>
      <c r="E146" s="439" t="s">
        <v>505</v>
      </c>
      <c r="F146" s="334"/>
      <c r="G146" s="375">
        <f t="shared" si="16"/>
        <v>30</v>
      </c>
      <c r="H146" s="375">
        <v>5</v>
      </c>
      <c r="I146" s="375">
        <f t="shared" si="17"/>
        <v>25</v>
      </c>
      <c r="J146" s="371"/>
      <c r="K146" s="371"/>
      <c r="L146" s="371"/>
      <c r="M146" s="371"/>
      <c r="N146" s="371"/>
      <c r="O146" s="371"/>
      <c r="P146" s="371"/>
      <c r="Q146" s="371">
        <v>25</v>
      </c>
      <c r="R146" s="371"/>
      <c r="S146" s="371"/>
      <c r="T146" s="371"/>
      <c r="U146" s="371"/>
      <c r="V146" s="371"/>
      <c r="W146" s="371"/>
      <c r="X146" s="396"/>
      <c r="Y146" s="371"/>
      <c r="Z146" s="371"/>
      <c r="AA146" s="371"/>
      <c r="AB146" s="371"/>
      <c r="AC146" s="371"/>
      <c r="AD146" s="371"/>
      <c r="AE146" s="371"/>
      <c r="AF146" s="371"/>
      <c r="AG146" s="397"/>
      <c r="AH146" s="371"/>
      <c r="AI146" s="371"/>
      <c r="AJ146" s="371"/>
      <c r="AK146" s="396"/>
      <c r="AL146" s="443"/>
      <c r="AM146" s="336"/>
      <c r="AN146" s="336"/>
      <c r="AO146" s="336"/>
      <c r="AP146" s="336"/>
      <c r="AQ146" s="336"/>
      <c r="AR146" s="336"/>
      <c r="AS146" s="337"/>
      <c r="AT146" s="337"/>
      <c r="AU146" s="337"/>
    </row>
    <row r="147" spans="1:47" s="338" customFormat="1" ht="24" customHeight="1" x14ac:dyDescent="0.2">
      <c r="A147" s="437">
        <v>44620</v>
      </c>
      <c r="B147" s="438">
        <v>117</v>
      </c>
      <c r="C147" s="435" t="s">
        <v>506</v>
      </c>
      <c r="D147" s="439" t="s">
        <v>507</v>
      </c>
      <c r="E147" s="439" t="s">
        <v>508</v>
      </c>
      <c r="F147" s="334"/>
      <c r="G147" s="375">
        <f t="shared" si="16"/>
        <v>411.14</v>
      </c>
      <c r="H147" s="375">
        <v>68.52</v>
      </c>
      <c r="I147" s="399">
        <f t="shared" si="17"/>
        <v>342.62</v>
      </c>
      <c r="J147" s="371"/>
      <c r="K147" s="371"/>
      <c r="L147" s="371"/>
      <c r="M147" s="371"/>
      <c r="N147" s="371"/>
      <c r="O147" s="371"/>
      <c r="P147" s="371"/>
      <c r="Q147" s="371"/>
      <c r="R147" s="371"/>
      <c r="S147" s="371"/>
      <c r="T147" s="371"/>
      <c r="U147" s="371"/>
      <c r="V147" s="371"/>
      <c r="W147" s="371"/>
      <c r="X147" s="396"/>
      <c r="Y147" s="371"/>
      <c r="Z147" s="371"/>
      <c r="AA147" s="371"/>
      <c r="AB147" s="371"/>
      <c r="AC147" s="371">
        <v>342.62</v>
      </c>
      <c r="AD147" s="371"/>
      <c r="AE147" s="371"/>
      <c r="AF147" s="371"/>
      <c r="AG147" s="397"/>
      <c r="AH147" s="371"/>
      <c r="AI147" s="371"/>
      <c r="AJ147" s="371"/>
      <c r="AK147" s="396"/>
      <c r="AL147" s="443"/>
      <c r="AM147" s="336"/>
      <c r="AN147" s="336"/>
      <c r="AO147" s="336"/>
      <c r="AP147" s="336"/>
      <c r="AQ147" s="336"/>
      <c r="AR147" s="336"/>
      <c r="AS147" s="337"/>
      <c r="AT147" s="337"/>
      <c r="AU147" s="337"/>
    </row>
    <row r="148" spans="1:47" s="338" customFormat="1" ht="24" customHeight="1" x14ac:dyDescent="0.2">
      <c r="A148" s="437">
        <v>44634</v>
      </c>
      <c r="B148" s="438">
        <v>118</v>
      </c>
      <c r="C148" s="435" t="s">
        <v>509</v>
      </c>
      <c r="D148" s="439" t="s">
        <v>510</v>
      </c>
      <c r="E148" s="439" t="s">
        <v>511</v>
      </c>
      <c r="F148" s="334"/>
      <c r="G148" s="375">
        <f t="shared" si="16"/>
        <v>44.57</v>
      </c>
      <c r="H148" s="375">
        <v>5.93</v>
      </c>
      <c r="I148" s="375">
        <f t="shared" si="17"/>
        <v>38.64</v>
      </c>
      <c r="J148" s="371"/>
      <c r="K148" s="371"/>
      <c r="L148" s="371"/>
      <c r="M148" s="371"/>
      <c r="N148" s="371"/>
      <c r="O148" s="371"/>
      <c r="P148" s="371"/>
      <c r="Q148" s="371"/>
      <c r="R148" s="371"/>
      <c r="S148" s="371"/>
      <c r="T148" s="371"/>
      <c r="U148" s="371"/>
      <c r="V148" s="371"/>
      <c r="W148" s="371"/>
      <c r="X148" s="396"/>
      <c r="Y148" s="371"/>
      <c r="Z148" s="371">
        <v>38.64</v>
      </c>
      <c r="AA148" s="371"/>
      <c r="AB148" s="371"/>
      <c r="AC148" s="371"/>
      <c r="AD148" s="371"/>
      <c r="AE148" s="371"/>
      <c r="AF148" s="371"/>
      <c r="AG148" s="397"/>
      <c r="AH148" s="371"/>
      <c r="AI148" s="371"/>
      <c r="AJ148" s="371"/>
      <c r="AK148" s="396"/>
      <c r="AL148" s="443"/>
      <c r="AM148" s="336"/>
      <c r="AN148" s="336"/>
      <c r="AO148" s="336"/>
      <c r="AP148" s="336"/>
      <c r="AQ148" s="336"/>
      <c r="AR148" s="336"/>
      <c r="AS148" s="337"/>
      <c r="AT148" s="337"/>
      <c r="AU148" s="337"/>
    </row>
    <row r="149" spans="1:47" s="338" customFormat="1" ht="24" customHeight="1" x14ac:dyDescent="0.2">
      <c r="A149" s="437">
        <v>44620</v>
      </c>
      <c r="B149" s="438">
        <v>119</v>
      </c>
      <c r="C149" s="435" t="s">
        <v>512</v>
      </c>
      <c r="D149" s="439" t="s">
        <v>504</v>
      </c>
      <c r="E149" s="439" t="s">
        <v>513</v>
      </c>
      <c r="F149" s="334"/>
      <c r="G149" s="375">
        <f t="shared" si="16"/>
        <v>30</v>
      </c>
      <c r="H149" s="375">
        <v>5</v>
      </c>
      <c r="I149" s="375">
        <f t="shared" si="17"/>
        <v>25</v>
      </c>
      <c r="J149" s="371"/>
      <c r="K149" s="371"/>
      <c r="L149" s="371"/>
      <c r="M149" s="371"/>
      <c r="N149" s="371"/>
      <c r="O149" s="371"/>
      <c r="P149" s="371"/>
      <c r="Q149" s="371">
        <v>25</v>
      </c>
      <c r="R149" s="371"/>
      <c r="S149" s="371"/>
      <c r="T149" s="371"/>
      <c r="U149" s="371"/>
      <c r="V149" s="371"/>
      <c r="W149" s="371"/>
      <c r="X149" s="396"/>
      <c r="Y149" s="371"/>
      <c r="Z149" s="371"/>
      <c r="AA149" s="371"/>
      <c r="AB149" s="371"/>
      <c r="AC149" s="371"/>
      <c r="AD149" s="371"/>
      <c r="AE149" s="371"/>
      <c r="AF149" s="371"/>
      <c r="AG149" s="397"/>
      <c r="AH149" s="371"/>
      <c r="AI149" s="371"/>
      <c r="AJ149" s="371"/>
      <c r="AK149" s="396"/>
      <c r="AL149" s="443"/>
      <c r="AM149" s="336"/>
      <c r="AN149" s="336"/>
      <c r="AO149" s="336"/>
      <c r="AP149" s="336"/>
      <c r="AQ149" s="336"/>
      <c r="AR149" s="336"/>
      <c r="AS149" s="337"/>
      <c r="AT149" s="337"/>
      <c r="AU149" s="337"/>
    </row>
    <row r="150" spans="1:47" s="338" customFormat="1" ht="24" customHeight="1" x14ac:dyDescent="0.25">
      <c r="A150" s="437">
        <v>44620</v>
      </c>
      <c r="B150" s="438"/>
      <c r="C150" s="435"/>
      <c r="D150" s="550" t="s">
        <v>629</v>
      </c>
      <c r="E150" s="419" t="s">
        <v>280</v>
      </c>
      <c r="F150" s="280"/>
      <c r="G150" s="375">
        <v>500</v>
      </c>
      <c r="H150" s="375"/>
      <c r="I150" s="375"/>
      <c r="J150" s="371"/>
      <c r="K150" s="371"/>
      <c r="L150" s="371"/>
      <c r="M150" s="371"/>
      <c r="N150" s="371"/>
      <c r="O150" s="371"/>
      <c r="P150" s="371"/>
      <c r="Q150" s="371"/>
      <c r="R150" s="371"/>
      <c r="S150" s="371"/>
      <c r="T150" s="371"/>
      <c r="U150" s="371"/>
      <c r="V150" s="371"/>
      <c r="W150" s="371"/>
      <c r="X150" s="396"/>
      <c r="Y150" s="371"/>
      <c r="Z150" s="371"/>
      <c r="AA150" s="371"/>
      <c r="AB150" s="371"/>
      <c r="AC150" s="371"/>
      <c r="AD150" s="371"/>
      <c r="AE150" s="371"/>
      <c r="AF150" s="371"/>
      <c r="AG150" s="397"/>
      <c r="AH150" s="371"/>
      <c r="AI150" s="371"/>
      <c r="AJ150" s="371"/>
      <c r="AK150" s="396"/>
      <c r="AL150" s="443"/>
      <c r="AM150" s="336"/>
      <c r="AN150" s="336"/>
      <c r="AO150" s="336"/>
      <c r="AP150" s="336"/>
      <c r="AQ150" s="336"/>
      <c r="AR150" s="336"/>
      <c r="AS150" s="337"/>
      <c r="AT150" s="337"/>
      <c r="AU150" s="337"/>
    </row>
    <row r="151" spans="1:47" s="338" customFormat="1" ht="24" customHeight="1" x14ac:dyDescent="0.25">
      <c r="A151" s="437">
        <v>44620</v>
      </c>
      <c r="B151" s="438"/>
      <c r="C151" s="435"/>
      <c r="D151" s="550" t="s">
        <v>630</v>
      </c>
      <c r="E151" s="317" t="s">
        <v>280</v>
      </c>
      <c r="F151" s="280"/>
      <c r="G151" s="375">
        <v>2500</v>
      </c>
      <c r="H151" s="375"/>
      <c r="I151" s="375"/>
      <c r="J151" s="371"/>
      <c r="K151" s="371"/>
      <c r="L151" s="371"/>
      <c r="M151" s="371"/>
      <c r="N151" s="371"/>
      <c r="O151" s="371"/>
      <c r="P151" s="371"/>
      <c r="Q151" s="371"/>
      <c r="R151" s="371"/>
      <c r="S151" s="371"/>
      <c r="T151" s="371"/>
      <c r="U151" s="371"/>
      <c r="V151" s="371"/>
      <c r="W151" s="371"/>
      <c r="X151" s="396"/>
      <c r="Y151" s="371"/>
      <c r="Z151" s="371"/>
      <c r="AA151" s="371"/>
      <c r="AB151" s="371"/>
      <c r="AC151" s="371"/>
      <c r="AD151" s="371"/>
      <c r="AE151" s="371"/>
      <c r="AF151" s="371"/>
      <c r="AG151" s="397"/>
      <c r="AH151" s="371"/>
      <c r="AI151" s="371"/>
      <c r="AJ151" s="371"/>
      <c r="AK151" s="396"/>
      <c r="AL151" s="443"/>
      <c r="AM151" s="336"/>
      <c r="AN151" s="336"/>
      <c r="AO151" s="336"/>
      <c r="AP151" s="336"/>
      <c r="AQ151" s="336"/>
      <c r="AR151" s="336"/>
      <c r="AS151" s="337"/>
      <c r="AT151" s="337"/>
      <c r="AU151" s="337"/>
    </row>
    <row r="152" spans="1:47" s="338" customFormat="1" ht="24" customHeight="1" x14ac:dyDescent="0.2">
      <c r="A152" s="437">
        <v>44620</v>
      </c>
      <c r="B152" s="438">
        <v>120</v>
      </c>
      <c r="C152" s="435" t="s">
        <v>514</v>
      </c>
      <c r="D152" s="439" t="s">
        <v>515</v>
      </c>
      <c r="E152" s="439" t="s">
        <v>516</v>
      </c>
      <c r="F152" s="334"/>
      <c r="G152" s="375">
        <f t="shared" si="16"/>
        <v>31.150000000000002</v>
      </c>
      <c r="H152" s="375">
        <v>5.19</v>
      </c>
      <c r="I152" s="375">
        <f t="shared" si="17"/>
        <v>25.96</v>
      </c>
      <c r="J152" s="371"/>
      <c r="K152" s="371"/>
      <c r="L152" s="371"/>
      <c r="M152" s="371"/>
      <c r="N152" s="371"/>
      <c r="O152" s="371"/>
      <c r="P152" s="371"/>
      <c r="Q152" s="371"/>
      <c r="R152" s="371"/>
      <c r="S152" s="371"/>
      <c r="T152" s="371"/>
      <c r="U152" s="371"/>
      <c r="V152" s="371"/>
      <c r="W152" s="371"/>
      <c r="X152" s="396"/>
      <c r="Y152" s="371"/>
      <c r="Z152" s="371"/>
      <c r="AA152" s="371"/>
      <c r="AB152" s="371"/>
      <c r="AC152" s="371">
        <v>25.96</v>
      </c>
      <c r="AD152" s="371"/>
      <c r="AE152" s="371"/>
      <c r="AF152" s="371"/>
      <c r="AG152" s="397"/>
      <c r="AH152" s="371"/>
      <c r="AI152" s="371"/>
      <c r="AJ152" s="371"/>
      <c r="AK152" s="396"/>
      <c r="AL152" s="443"/>
      <c r="AM152" s="336"/>
      <c r="AN152" s="336"/>
      <c r="AO152" s="336"/>
      <c r="AP152" s="336"/>
      <c r="AQ152" s="336"/>
      <c r="AR152" s="336"/>
      <c r="AS152" s="337"/>
      <c r="AT152" s="337"/>
      <c r="AU152" s="337"/>
    </row>
    <row r="153" spans="1:47" s="338" customFormat="1" ht="24" customHeight="1" x14ac:dyDescent="0.2">
      <c r="A153" s="437">
        <v>44620</v>
      </c>
      <c r="B153" s="438">
        <v>121</v>
      </c>
      <c r="C153" s="435" t="s">
        <v>517</v>
      </c>
      <c r="D153" s="439" t="s">
        <v>518</v>
      </c>
      <c r="E153" s="439" t="s">
        <v>519</v>
      </c>
      <c r="F153" s="334"/>
      <c r="G153" s="375">
        <f t="shared" si="16"/>
        <v>350.94</v>
      </c>
      <c r="H153" s="375">
        <v>58.49</v>
      </c>
      <c r="I153" s="375">
        <f t="shared" si="17"/>
        <v>292.45</v>
      </c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96"/>
      <c r="Y153" s="371"/>
      <c r="Z153" s="371"/>
      <c r="AA153" s="371"/>
      <c r="AB153" s="371"/>
      <c r="AC153" s="371"/>
      <c r="AD153" s="371">
        <v>292.45</v>
      </c>
      <c r="AE153" s="371"/>
      <c r="AF153" s="371"/>
      <c r="AG153" s="397"/>
      <c r="AH153" s="371"/>
      <c r="AI153" s="371"/>
      <c r="AJ153" s="371"/>
      <c r="AK153" s="396"/>
      <c r="AL153" s="443"/>
      <c r="AM153" s="336"/>
      <c r="AN153" s="336"/>
      <c r="AO153" s="336"/>
      <c r="AP153" s="336"/>
      <c r="AQ153" s="336"/>
      <c r="AR153" s="336"/>
      <c r="AS153" s="337"/>
      <c r="AT153" s="337"/>
      <c r="AU153" s="337"/>
    </row>
    <row r="154" spans="1:47" s="338" customFormat="1" ht="24" customHeight="1" x14ac:dyDescent="0.2">
      <c r="A154" s="437">
        <v>44620</v>
      </c>
      <c r="B154" s="438">
        <v>122</v>
      </c>
      <c r="C154" s="435" t="s">
        <v>520</v>
      </c>
      <c r="D154" s="439" t="s">
        <v>521</v>
      </c>
      <c r="E154" s="439" t="s">
        <v>522</v>
      </c>
      <c r="F154" s="334"/>
      <c r="G154" s="375">
        <f t="shared" si="16"/>
        <v>188.4</v>
      </c>
      <c r="H154" s="375">
        <v>31.4</v>
      </c>
      <c r="I154" s="375">
        <f t="shared" si="17"/>
        <v>157</v>
      </c>
      <c r="J154" s="371"/>
      <c r="K154" s="371"/>
      <c r="L154" s="371"/>
      <c r="M154" s="371"/>
      <c r="N154" s="371"/>
      <c r="O154" s="371"/>
      <c r="P154" s="371"/>
      <c r="Q154" s="371"/>
      <c r="R154" s="371"/>
      <c r="S154" s="371"/>
      <c r="T154" s="371"/>
      <c r="U154" s="371"/>
      <c r="V154" s="371"/>
      <c r="W154" s="371"/>
      <c r="X154" s="396"/>
      <c r="Y154" s="371"/>
      <c r="Z154" s="371"/>
      <c r="AA154" s="371"/>
      <c r="AB154" s="371"/>
      <c r="AC154" s="371"/>
      <c r="AD154" s="371"/>
      <c r="AE154" s="371"/>
      <c r="AF154" s="371"/>
      <c r="AG154" s="397">
        <v>157</v>
      </c>
      <c r="AH154" s="371"/>
      <c r="AI154" s="371"/>
      <c r="AJ154" s="371"/>
      <c r="AK154" s="396"/>
      <c r="AL154" s="443"/>
      <c r="AM154" s="336"/>
      <c r="AN154" s="336"/>
      <c r="AO154" s="336"/>
      <c r="AP154" s="336"/>
      <c r="AQ154" s="336"/>
      <c r="AR154" s="336"/>
      <c r="AS154" s="337"/>
      <c r="AT154" s="337"/>
      <c r="AU154" s="337"/>
    </row>
    <row r="155" spans="1:47" s="338" customFormat="1" ht="24" customHeight="1" x14ac:dyDescent="0.2">
      <c r="A155" s="437">
        <v>44648</v>
      </c>
      <c r="B155" s="438" t="s">
        <v>523</v>
      </c>
      <c r="C155" s="435" t="s">
        <v>524</v>
      </c>
      <c r="D155" s="439" t="s">
        <v>525</v>
      </c>
      <c r="E155" s="439" t="s">
        <v>526</v>
      </c>
      <c r="F155" s="334"/>
      <c r="G155" s="375">
        <f t="shared" ref="G155:G161" si="18">I155+H155</f>
        <v>110.92</v>
      </c>
      <c r="H155" s="375">
        <v>9.15</v>
      </c>
      <c r="I155" s="375">
        <f t="shared" ref="I155" si="19">SUM(J155:AK155)</f>
        <v>101.77</v>
      </c>
      <c r="J155" s="371"/>
      <c r="K155" s="371">
        <v>10</v>
      </c>
      <c r="L155" s="371"/>
      <c r="M155" s="371">
        <v>36</v>
      </c>
      <c r="N155" s="371"/>
      <c r="O155" s="371"/>
      <c r="P155" s="371"/>
      <c r="Q155" s="371">
        <v>4.99</v>
      </c>
      <c r="R155" s="371">
        <v>10</v>
      </c>
      <c r="S155" s="371"/>
      <c r="T155" s="371">
        <v>19.95</v>
      </c>
      <c r="U155" s="371">
        <v>20.83</v>
      </c>
      <c r="V155" s="371"/>
      <c r="W155" s="371"/>
      <c r="X155" s="396"/>
      <c r="Y155" s="371"/>
      <c r="Z155" s="371"/>
      <c r="AA155" s="371"/>
      <c r="AB155" s="371"/>
      <c r="AC155" s="371"/>
      <c r="AD155" s="371"/>
      <c r="AE155" s="371"/>
      <c r="AF155" s="371"/>
      <c r="AG155" s="397"/>
      <c r="AH155" s="371"/>
      <c r="AI155" s="371"/>
      <c r="AJ155" s="371"/>
      <c r="AK155" s="396"/>
      <c r="AL155" s="443"/>
      <c r="AM155" s="336"/>
      <c r="AN155" s="336"/>
      <c r="AO155" s="336"/>
      <c r="AP155" s="336"/>
      <c r="AQ155" s="336"/>
      <c r="AR155" s="336"/>
      <c r="AS155" s="337"/>
      <c r="AT155" s="337"/>
      <c r="AU155" s="337"/>
    </row>
    <row r="156" spans="1:47" s="338" customFormat="1" ht="24" customHeight="1" x14ac:dyDescent="0.2">
      <c r="A156" s="437">
        <v>44648</v>
      </c>
      <c r="B156" s="438">
        <v>124</v>
      </c>
      <c r="C156" s="435" t="s">
        <v>527</v>
      </c>
      <c r="D156" s="439" t="s">
        <v>51</v>
      </c>
      <c r="E156" s="439" t="s">
        <v>528</v>
      </c>
      <c r="F156" s="334"/>
      <c r="G156" s="375">
        <f t="shared" si="18"/>
        <v>469.28</v>
      </c>
      <c r="H156" s="375">
        <v>22.34</v>
      </c>
      <c r="I156" s="375">
        <f t="shared" ref="I156:I161" si="20">SUM(J156:AK156)</f>
        <v>446.94</v>
      </c>
      <c r="J156" s="371"/>
      <c r="K156" s="371"/>
      <c r="L156" s="371"/>
      <c r="M156" s="371"/>
      <c r="N156" s="371"/>
      <c r="O156" s="371"/>
      <c r="P156" s="371"/>
      <c r="Q156" s="371"/>
      <c r="R156" s="371"/>
      <c r="S156" s="371"/>
      <c r="T156" s="371"/>
      <c r="U156" s="371"/>
      <c r="V156" s="371"/>
      <c r="W156" s="371"/>
      <c r="X156" s="396"/>
      <c r="Y156" s="371"/>
      <c r="Z156" s="371"/>
      <c r="AA156" s="371"/>
      <c r="AB156" s="371"/>
      <c r="AC156" s="371"/>
      <c r="AD156" s="371">
        <v>446.94</v>
      </c>
      <c r="AE156" s="371"/>
      <c r="AF156" s="371"/>
      <c r="AG156" s="397"/>
      <c r="AH156" s="371"/>
      <c r="AI156" s="371"/>
      <c r="AJ156" s="371"/>
      <c r="AK156" s="396"/>
      <c r="AL156" s="443"/>
      <c r="AM156" s="336"/>
      <c r="AN156" s="336"/>
      <c r="AO156" s="336"/>
      <c r="AP156" s="336"/>
      <c r="AQ156" s="336"/>
      <c r="AR156" s="336"/>
      <c r="AS156" s="337"/>
      <c r="AT156" s="337"/>
      <c r="AU156" s="337"/>
    </row>
    <row r="157" spans="1:47" s="338" customFormat="1" ht="24" customHeight="1" x14ac:dyDescent="0.2">
      <c r="A157" s="437">
        <v>44648</v>
      </c>
      <c r="B157" s="438">
        <v>125</v>
      </c>
      <c r="C157" s="435" t="s">
        <v>529</v>
      </c>
      <c r="D157" s="439" t="s">
        <v>51</v>
      </c>
      <c r="E157" s="439" t="s">
        <v>530</v>
      </c>
      <c r="F157" s="334"/>
      <c r="G157" s="375">
        <f t="shared" si="18"/>
        <v>78.33</v>
      </c>
      <c r="H157" s="375">
        <v>3.73</v>
      </c>
      <c r="I157" s="375">
        <f t="shared" si="20"/>
        <v>74.599999999999994</v>
      </c>
      <c r="J157" s="371"/>
      <c r="K157" s="371"/>
      <c r="L157" s="371"/>
      <c r="M157" s="371"/>
      <c r="N157" s="371"/>
      <c r="O157" s="371"/>
      <c r="P157" s="371"/>
      <c r="Q157" s="371"/>
      <c r="R157" s="371"/>
      <c r="S157" s="371"/>
      <c r="T157" s="371"/>
      <c r="U157" s="371"/>
      <c r="V157" s="371"/>
      <c r="W157" s="371"/>
      <c r="X157" s="396"/>
      <c r="Y157" s="371"/>
      <c r="Z157" s="371"/>
      <c r="AA157" s="371"/>
      <c r="AB157" s="371"/>
      <c r="AC157" s="371">
        <v>74.599999999999994</v>
      </c>
      <c r="AD157" s="371"/>
      <c r="AE157" s="371"/>
      <c r="AF157" s="371"/>
      <c r="AG157" s="397"/>
      <c r="AH157" s="371"/>
      <c r="AI157" s="371"/>
      <c r="AJ157" s="371"/>
      <c r="AK157" s="396"/>
      <c r="AL157" s="443"/>
      <c r="AM157" s="336"/>
      <c r="AN157" s="336"/>
      <c r="AO157" s="336"/>
      <c r="AP157" s="336"/>
      <c r="AQ157" s="336"/>
      <c r="AR157" s="336"/>
      <c r="AS157" s="337"/>
      <c r="AT157" s="337"/>
      <c r="AU157" s="337"/>
    </row>
    <row r="158" spans="1:47" s="338" customFormat="1" ht="24" customHeight="1" x14ac:dyDescent="0.2">
      <c r="A158" s="437">
        <v>44648</v>
      </c>
      <c r="B158" s="438">
        <v>126</v>
      </c>
      <c r="C158" s="435" t="s">
        <v>531</v>
      </c>
      <c r="D158" s="439" t="s">
        <v>488</v>
      </c>
      <c r="E158" s="439" t="s">
        <v>532</v>
      </c>
      <c r="F158" s="334"/>
      <c r="G158" s="375">
        <f t="shared" si="18"/>
        <v>7.24</v>
      </c>
      <c r="H158" s="375"/>
      <c r="I158" s="375">
        <f t="shared" si="20"/>
        <v>7.24</v>
      </c>
      <c r="J158" s="371"/>
      <c r="K158" s="371"/>
      <c r="L158" s="371"/>
      <c r="M158" s="371"/>
      <c r="N158" s="371"/>
      <c r="O158" s="371"/>
      <c r="P158" s="371"/>
      <c r="Q158" s="371"/>
      <c r="R158" s="371"/>
      <c r="S158" s="371"/>
      <c r="T158" s="371"/>
      <c r="U158" s="371"/>
      <c r="V158" s="371"/>
      <c r="W158" s="371"/>
      <c r="X158" s="396"/>
      <c r="Y158" s="371"/>
      <c r="Z158" s="371"/>
      <c r="AA158" s="371"/>
      <c r="AB158" s="371"/>
      <c r="AC158" s="371"/>
      <c r="AD158" s="371">
        <v>7.24</v>
      </c>
      <c r="AE158" s="371"/>
      <c r="AF158" s="371"/>
      <c r="AG158" s="397"/>
      <c r="AH158" s="371"/>
      <c r="AI158" s="371"/>
      <c r="AJ158" s="371"/>
      <c r="AK158" s="396"/>
      <c r="AL158" s="443"/>
      <c r="AM158" s="336"/>
      <c r="AN158" s="336"/>
      <c r="AO158" s="336"/>
      <c r="AP158" s="336"/>
      <c r="AQ158" s="336"/>
      <c r="AR158" s="336"/>
      <c r="AS158" s="337"/>
      <c r="AT158" s="337"/>
      <c r="AU158" s="337"/>
    </row>
    <row r="159" spans="1:47" s="338" customFormat="1" ht="24" customHeight="1" x14ac:dyDescent="0.2">
      <c r="A159" s="437">
        <v>44648</v>
      </c>
      <c r="B159" s="438">
        <v>127</v>
      </c>
      <c r="C159" s="435" t="s">
        <v>533</v>
      </c>
      <c r="D159" s="439" t="s">
        <v>77</v>
      </c>
      <c r="E159" s="439" t="s">
        <v>534</v>
      </c>
      <c r="F159" s="334"/>
      <c r="G159" s="375">
        <f t="shared" si="18"/>
        <v>83.95</v>
      </c>
      <c r="H159" s="375"/>
      <c r="I159" s="375">
        <f t="shared" si="20"/>
        <v>83.95</v>
      </c>
      <c r="J159" s="371"/>
      <c r="K159" s="371"/>
      <c r="L159" s="371"/>
      <c r="M159" s="371"/>
      <c r="N159" s="371"/>
      <c r="O159" s="371"/>
      <c r="P159" s="371"/>
      <c r="Q159" s="371"/>
      <c r="R159" s="371"/>
      <c r="S159" s="371"/>
      <c r="T159" s="371"/>
      <c r="U159" s="371"/>
      <c r="V159" s="371"/>
      <c r="W159" s="371"/>
      <c r="X159" s="396"/>
      <c r="Y159" s="371"/>
      <c r="Z159" s="371"/>
      <c r="AA159" s="371"/>
      <c r="AB159" s="371"/>
      <c r="AC159" s="371"/>
      <c r="AD159" s="371">
        <v>83.95</v>
      </c>
      <c r="AE159" s="371"/>
      <c r="AF159" s="371"/>
      <c r="AG159" s="397"/>
      <c r="AH159" s="371"/>
      <c r="AI159" s="371"/>
      <c r="AJ159" s="371"/>
      <c r="AK159" s="396"/>
      <c r="AL159" s="443"/>
      <c r="AM159" s="336"/>
      <c r="AN159" s="336"/>
      <c r="AO159" s="336"/>
      <c r="AP159" s="336"/>
      <c r="AQ159" s="336"/>
      <c r="AR159" s="336"/>
      <c r="AS159" s="337"/>
      <c r="AT159" s="337"/>
      <c r="AU159" s="337"/>
    </row>
    <row r="160" spans="1:47" s="338" customFormat="1" ht="24" customHeight="1" x14ac:dyDescent="0.2">
      <c r="A160" s="530">
        <v>44651</v>
      </c>
      <c r="B160" s="438">
        <v>128</v>
      </c>
      <c r="C160" s="531" t="s">
        <v>535</v>
      </c>
      <c r="D160" s="439" t="s">
        <v>536</v>
      </c>
      <c r="E160" s="527" t="s">
        <v>537</v>
      </c>
      <c r="F160" s="334"/>
      <c r="G160" s="375">
        <f t="shared" si="18"/>
        <v>606.66999999999996</v>
      </c>
      <c r="H160" s="375"/>
      <c r="I160" s="399">
        <f t="shared" si="20"/>
        <v>606.66999999999996</v>
      </c>
      <c r="J160" s="371">
        <v>606.66999999999996</v>
      </c>
      <c r="K160" s="371"/>
      <c r="L160" s="371"/>
      <c r="M160" s="371"/>
      <c r="N160" s="371"/>
      <c r="O160" s="371"/>
      <c r="P160" s="371"/>
      <c r="Q160" s="371"/>
      <c r="R160" s="371"/>
      <c r="S160" s="371"/>
      <c r="T160" s="371"/>
      <c r="U160" s="371"/>
      <c r="V160" s="371"/>
      <c r="W160" s="371"/>
      <c r="X160" s="396"/>
      <c r="Y160" s="371"/>
      <c r="Z160" s="371"/>
      <c r="AA160" s="371"/>
      <c r="AB160" s="371"/>
      <c r="AC160" s="371"/>
      <c r="AD160" s="371"/>
      <c r="AE160" s="371"/>
      <c r="AF160" s="371"/>
      <c r="AG160" s="397"/>
      <c r="AH160" s="371"/>
      <c r="AI160" s="371"/>
      <c r="AJ160" s="371"/>
      <c r="AK160" s="396"/>
      <c r="AL160" s="443"/>
      <c r="AM160" s="336"/>
      <c r="AN160" s="336"/>
      <c r="AO160" s="336"/>
      <c r="AP160" s="336"/>
      <c r="AQ160" s="336"/>
      <c r="AR160" s="336"/>
      <c r="AS160" s="337"/>
      <c r="AT160" s="337"/>
      <c r="AU160" s="337"/>
    </row>
    <row r="161" spans="1:47" s="338" customFormat="1" ht="24" customHeight="1" x14ac:dyDescent="0.2">
      <c r="A161" s="528">
        <v>44651</v>
      </c>
      <c r="B161" s="577" t="s">
        <v>628</v>
      </c>
      <c r="C161" s="578"/>
      <c r="D161" s="529" t="s">
        <v>261</v>
      </c>
      <c r="E161" s="439" t="s">
        <v>538</v>
      </c>
      <c r="F161" s="334"/>
      <c r="G161" s="375">
        <f t="shared" si="18"/>
        <v>18</v>
      </c>
      <c r="H161" s="375"/>
      <c r="I161" s="375">
        <f t="shared" si="20"/>
        <v>18</v>
      </c>
      <c r="J161" s="371"/>
      <c r="K161" s="371"/>
      <c r="L161" s="371"/>
      <c r="M161" s="371"/>
      <c r="N161" s="371"/>
      <c r="O161" s="371"/>
      <c r="P161" s="371"/>
      <c r="Q161" s="371"/>
      <c r="R161" s="371"/>
      <c r="S161" s="371"/>
      <c r="T161" s="371">
        <v>18</v>
      </c>
      <c r="U161" s="371"/>
      <c r="V161" s="371"/>
      <c r="W161" s="371"/>
      <c r="X161" s="396"/>
      <c r="Y161" s="371"/>
      <c r="Z161" s="371"/>
      <c r="AA161" s="371"/>
      <c r="AB161" s="371"/>
      <c r="AC161" s="371"/>
      <c r="AD161" s="371"/>
      <c r="AE161" s="371"/>
      <c r="AF161" s="371"/>
      <c r="AG161" s="397"/>
      <c r="AH161" s="371"/>
      <c r="AI161" s="371"/>
      <c r="AJ161" s="371"/>
      <c r="AK161" s="396"/>
      <c r="AL161" s="443"/>
      <c r="AM161" s="336"/>
      <c r="AN161" s="336"/>
      <c r="AO161" s="336"/>
      <c r="AP161" s="336"/>
      <c r="AQ161" s="336"/>
      <c r="AR161" s="336"/>
      <c r="AS161" s="337"/>
      <c r="AT161" s="337"/>
      <c r="AU161" s="337"/>
    </row>
    <row r="162" spans="1:47" s="243" customFormat="1" ht="24" customHeight="1" x14ac:dyDescent="0.2">
      <c r="A162" s="428"/>
      <c r="B162" s="428"/>
      <c r="C162" s="429"/>
      <c r="D162" s="280"/>
      <c r="E162" s="286" t="s">
        <v>547</v>
      </c>
      <c r="F162" s="430"/>
      <c r="G162" s="431">
        <f>SUM(G89:G161)</f>
        <v>23461.979999999996</v>
      </c>
      <c r="H162" s="431">
        <f>SUM(H89:H161)</f>
        <v>1659.97</v>
      </c>
      <c r="I162" s="431">
        <f>SUM(I89:I161)</f>
        <v>18802.009999999998</v>
      </c>
      <c r="J162" s="431">
        <f t="shared" ref="J162:AK162" si="21">SUM(J89:J161)</f>
        <v>4246.6899999999996</v>
      </c>
      <c r="K162" s="431">
        <f t="shared" si="21"/>
        <v>66.490000000000009</v>
      </c>
      <c r="L162" s="431">
        <f t="shared" si="21"/>
        <v>0</v>
      </c>
      <c r="M162" s="431">
        <f t="shared" si="21"/>
        <v>123.3</v>
      </c>
      <c r="N162" s="431">
        <f t="shared" si="21"/>
        <v>200</v>
      </c>
      <c r="O162" s="431">
        <f t="shared" si="21"/>
        <v>0</v>
      </c>
      <c r="P162" s="431">
        <f t="shared" si="21"/>
        <v>0</v>
      </c>
      <c r="Q162" s="431">
        <f t="shared" si="21"/>
        <v>74.989999999999995</v>
      </c>
      <c r="R162" s="431">
        <f t="shared" si="21"/>
        <v>113</v>
      </c>
      <c r="S162" s="431">
        <f t="shared" si="21"/>
        <v>70</v>
      </c>
      <c r="T162" s="431">
        <f t="shared" si="21"/>
        <v>91.95</v>
      </c>
      <c r="U162" s="431">
        <f t="shared" si="21"/>
        <v>75.83</v>
      </c>
      <c r="V162" s="431">
        <f t="shared" si="21"/>
        <v>0</v>
      </c>
      <c r="W162" s="431">
        <f t="shared" si="21"/>
        <v>130</v>
      </c>
      <c r="X162" s="431">
        <f t="shared" si="21"/>
        <v>0</v>
      </c>
      <c r="Y162" s="431">
        <f t="shared" si="21"/>
        <v>334</v>
      </c>
      <c r="Z162" s="431">
        <f t="shared" si="21"/>
        <v>1151.19</v>
      </c>
      <c r="AA162" s="431">
        <f t="shared" si="21"/>
        <v>0</v>
      </c>
      <c r="AB162" s="431">
        <f t="shared" si="21"/>
        <v>500</v>
      </c>
      <c r="AC162" s="431">
        <f t="shared" si="21"/>
        <v>2830.49</v>
      </c>
      <c r="AD162" s="431">
        <f t="shared" si="21"/>
        <v>3902.9499999999994</v>
      </c>
      <c r="AE162" s="431">
        <f t="shared" si="21"/>
        <v>250</v>
      </c>
      <c r="AF162" s="431">
        <f t="shared" si="21"/>
        <v>550</v>
      </c>
      <c r="AG162" s="431">
        <f t="shared" si="21"/>
        <v>891.13</v>
      </c>
      <c r="AH162" s="431">
        <f t="shared" si="21"/>
        <v>0</v>
      </c>
      <c r="AI162" s="431">
        <f t="shared" si="21"/>
        <v>0</v>
      </c>
      <c r="AJ162" s="431">
        <f t="shared" si="21"/>
        <v>250</v>
      </c>
      <c r="AK162" s="431">
        <f t="shared" si="21"/>
        <v>2950</v>
      </c>
      <c r="AL162" s="432"/>
      <c r="AM162" s="241"/>
      <c r="AN162" s="241"/>
      <c r="AO162" s="241"/>
      <c r="AP162" s="241"/>
      <c r="AQ162" s="241"/>
      <c r="AR162" s="241"/>
      <c r="AS162" s="241"/>
      <c r="AT162" s="241"/>
      <c r="AU162" s="241"/>
    </row>
    <row r="163" spans="1:47" s="134" customFormat="1" ht="24" customHeight="1" x14ac:dyDescent="0.3">
      <c r="A163" s="219"/>
      <c r="B163" s="248"/>
      <c r="C163" s="257"/>
      <c r="D163" s="173"/>
      <c r="E163" s="173"/>
      <c r="F163" s="173"/>
      <c r="G163" s="393"/>
      <c r="H163" s="393"/>
      <c r="I163" s="393"/>
      <c r="J163" s="401"/>
      <c r="K163" s="401"/>
      <c r="L163" s="401"/>
      <c r="M163" s="401"/>
      <c r="N163" s="401"/>
      <c r="O163" s="401"/>
      <c r="P163" s="401"/>
      <c r="Q163" s="401"/>
      <c r="R163" s="401"/>
      <c r="S163" s="401"/>
      <c r="T163" s="401"/>
      <c r="U163" s="401"/>
      <c r="V163" s="401"/>
      <c r="W163" s="401"/>
      <c r="X163" s="402"/>
      <c r="Y163" s="401"/>
      <c r="Z163" s="401"/>
      <c r="AA163" s="401"/>
      <c r="AB163" s="401"/>
      <c r="AC163" s="401"/>
      <c r="AD163" s="401"/>
      <c r="AE163" s="401"/>
      <c r="AF163" s="401"/>
      <c r="AG163" s="403"/>
      <c r="AH163" s="401"/>
      <c r="AI163" s="401"/>
      <c r="AJ163" s="401"/>
      <c r="AK163" s="402"/>
      <c r="AL163" s="253"/>
      <c r="AM163" s="253"/>
      <c r="AN163" s="253"/>
      <c r="AO163" s="253"/>
      <c r="AP163" s="253"/>
      <c r="AQ163" s="253"/>
      <c r="AR163" s="253"/>
    </row>
    <row r="164" spans="1:47" s="338" customFormat="1" ht="24" customHeight="1" x14ac:dyDescent="0.25">
      <c r="A164" s="333" t="s">
        <v>479</v>
      </c>
      <c r="B164" s="333"/>
      <c r="C164" s="332"/>
      <c r="D164" s="339"/>
      <c r="E164" s="340"/>
      <c r="F164" s="340"/>
      <c r="G164" s="404"/>
      <c r="H164" s="405"/>
      <c r="I164" s="405"/>
      <c r="J164" s="406"/>
      <c r="K164" s="406"/>
      <c r="L164" s="406"/>
      <c r="M164" s="406"/>
      <c r="N164" s="406"/>
      <c r="O164" s="406"/>
      <c r="P164" s="406"/>
      <c r="Q164" s="406"/>
      <c r="R164" s="406"/>
      <c r="S164" s="406"/>
      <c r="T164" s="406"/>
      <c r="U164" s="406"/>
      <c r="V164" s="406"/>
      <c r="W164" s="406"/>
      <c r="X164" s="406"/>
      <c r="Y164" s="406"/>
      <c r="Z164" s="406"/>
      <c r="AA164" s="406"/>
      <c r="AB164" s="406"/>
      <c r="AC164" s="406"/>
      <c r="AD164" s="406"/>
      <c r="AE164" s="406"/>
      <c r="AF164" s="406"/>
      <c r="AG164" s="406"/>
      <c r="AH164" s="406"/>
      <c r="AI164" s="406"/>
      <c r="AJ164" s="406"/>
      <c r="AK164" s="407"/>
      <c r="AL164" s="335"/>
      <c r="AM164" s="336"/>
      <c r="AN164" s="336"/>
      <c r="AO164" s="336"/>
      <c r="AP164" s="336"/>
      <c r="AQ164" s="336"/>
      <c r="AR164" s="336"/>
      <c r="AS164" s="337"/>
      <c r="AT164" s="337"/>
      <c r="AU164" s="337"/>
    </row>
    <row r="165" spans="1:47" s="338" customFormat="1" ht="24" customHeight="1" x14ac:dyDescent="0.25">
      <c r="A165" s="413"/>
      <c r="B165" s="576" t="s">
        <v>539</v>
      </c>
      <c r="C165" s="576"/>
      <c r="D165" s="576"/>
      <c r="E165" s="576"/>
      <c r="F165" s="340"/>
      <c r="G165" s="405"/>
      <c r="H165" s="405"/>
      <c r="I165" s="405"/>
      <c r="J165" s="406"/>
      <c r="K165" s="408"/>
      <c r="L165" s="406"/>
      <c r="M165" s="406"/>
      <c r="N165" s="406"/>
      <c r="O165" s="406"/>
      <c r="P165" s="406"/>
      <c r="Q165" s="406"/>
      <c r="R165" s="406"/>
      <c r="S165" s="406"/>
      <c r="T165" s="406"/>
      <c r="U165" s="406"/>
      <c r="V165" s="406"/>
      <c r="W165" s="406"/>
      <c r="X165" s="406"/>
      <c r="Y165" s="406"/>
      <c r="Z165" s="406"/>
      <c r="AA165" s="406"/>
      <c r="AB165" s="406"/>
      <c r="AC165" s="406"/>
      <c r="AD165" s="406"/>
      <c r="AE165" s="406"/>
      <c r="AF165" s="406"/>
      <c r="AG165" s="406"/>
      <c r="AH165" s="406"/>
      <c r="AI165" s="406"/>
      <c r="AJ165" s="406"/>
      <c r="AK165" s="407"/>
      <c r="AL165" s="341"/>
    </row>
    <row r="166" spans="1:47" s="113" customFormat="1" ht="24" customHeight="1" x14ac:dyDescent="0.3">
      <c r="A166" s="414"/>
      <c r="B166" s="575" t="s">
        <v>542</v>
      </c>
      <c r="C166" s="575"/>
      <c r="D166" s="575"/>
      <c r="E166" s="575"/>
      <c r="F166" s="173"/>
      <c r="G166" s="393"/>
      <c r="H166" s="393"/>
      <c r="I166" s="393"/>
      <c r="J166" s="401"/>
      <c r="K166" s="401"/>
      <c r="L166" s="401"/>
      <c r="M166" s="401"/>
      <c r="N166" s="401"/>
      <c r="O166" s="401"/>
      <c r="P166" s="401"/>
      <c r="Q166" s="401"/>
      <c r="R166" s="401"/>
      <c r="S166" s="401"/>
      <c r="T166" s="401"/>
      <c r="U166" s="401"/>
      <c r="V166" s="401"/>
      <c r="W166" s="401"/>
      <c r="X166" s="402"/>
      <c r="Y166" s="401"/>
      <c r="Z166" s="401"/>
      <c r="AA166" s="401"/>
      <c r="AB166" s="401"/>
      <c r="AC166" s="401"/>
      <c r="AD166" s="401"/>
      <c r="AE166" s="401"/>
      <c r="AF166" s="401"/>
      <c r="AG166" s="403"/>
      <c r="AH166" s="401"/>
      <c r="AI166" s="401"/>
      <c r="AJ166" s="401"/>
      <c r="AK166" s="402"/>
      <c r="AL166" s="253"/>
      <c r="AM166" s="8"/>
      <c r="AN166" s="8"/>
      <c r="AO166" s="8"/>
      <c r="AP166" s="8"/>
      <c r="AQ166" s="8"/>
      <c r="AR166" s="8"/>
    </row>
    <row r="167" spans="1:47" ht="21.75" customHeight="1" x14ac:dyDescent="0.25">
      <c r="A167" s="434"/>
      <c r="B167" s="575" t="s">
        <v>543</v>
      </c>
      <c r="C167" s="575"/>
      <c r="D167" s="575"/>
      <c r="E167" s="575"/>
    </row>
    <row r="168" spans="1:47" ht="24" customHeight="1" x14ac:dyDescent="0.3">
      <c r="A168" s="219"/>
      <c r="B168" s="219"/>
      <c r="C168" s="257"/>
      <c r="D168" s="173"/>
      <c r="E168" s="173"/>
      <c r="F168" s="173"/>
      <c r="G168" s="393"/>
      <c r="H168" s="393"/>
      <c r="I168" s="393"/>
      <c r="J168" s="401"/>
      <c r="K168" s="401"/>
      <c r="L168" s="401"/>
      <c r="M168" s="401"/>
      <c r="N168" s="401"/>
      <c r="O168" s="401"/>
      <c r="P168" s="401"/>
      <c r="Q168" s="401"/>
      <c r="R168" s="401"/>
      <c r="S168" s="401"/>
      <c r="T168" s="401"/>
      <c r="U168" s="403"/>
      <c r="V168" s="403"/>
      <c r="W168" s="401"/>
      <c r="X168" s="401"/>
      <c r="Y168" s="401"/>
      <c r="Z168" s="403"/>
      <c r="AA168" s="401"/>
      <c r="AB168" s="401"/>
      <c r="AC168" s="401"/>
      <c r="AD168" s="401"/>
      <c r="AE168" s="401"/>
      <c r="AF168" s="401"/>
      <c r="AG168" s="401"/>
      <c r="AH168" s="401"/>
      <c r="AI168" s="401"/>
      <c r="AJ168" s="401"/>
      <c r="AK168" s="402"/>
      <c r="AL168" s="253"/>
      <c r="AM168" s="8"/>
      <c r="AN168" s="8"/>
      <c r="AO168" s="8"/>
      <c r="AP168" s="8"/>
      <c r="AQ168" s="8"/>
      <c r="AR168" s="8"/>
      <c r="AS168" s="113"/>
      <c r="AT168" s="113"/>
      <c r="AU168" s="113"/>
    </row>
    <row r="169" spans="1:47" ht="24" customHeight="1" x14ac:dyDescent="0.3">
      <c r="A169" s="219"/>
      <c r="B169" s="219"/>
      <c r="C169" s="257"/>
      <c r="D169" s="173"/>
      <c r="E169" s="173"/>
      <c r="F169" s="173"/>
      <c r="G169" s="393"/>
      <c r="H169" s="393"/>
      <c r="I169" s="393"/>
      <c r="J169" s="401"/>
      <c r="K169" s="401"/>
      <c r="L169" s="401"/>
      <c r="M169" s="401"/>
      <c r="N169" s="401"/>
      <c r="O169" s="401"/>
      <c r="P169" s="401"/>
      <c r="Q169" s="401"/>
      <c r="R169" s="401"/>
      <c r="S169" s="401"/>
      <c r="T169" s="401"/>
      <c r="U169" s="401"/>
      <c r="V169" s="401"/>
      <c r="W169" s="401"/>
      <c r="X169" s="401"/>
      <c r="Y169" s="401"/>
      <c r="Z169" s="401"/>
      <c r="AA169" s="401"/>
      <c r="AB169" s="401"/>
      <c r="AC169" s="401"/>
      <c r="AD169" s="401"/>
      <c r="AE169" s="401"/>
      <c r="AF169" s="401"/>
      <c r="AG169" s="401"/>
      <c r="AH169" s="401"/>
      <c r="AI169" s="401"/>
      <c r="AJ169" s="401"/>
      <c r="AK169" s="402"/>
      <c r="AL169" s="253"/>
      <c r="AM169" s="8"/>
      <c r="AN169" s="8"/>
      <c r="AO169" s="8"/>
      <c r="AP169" s="8"/>
      <c r="AQ169" s="8"/>
      <c r="AR169" s="8"/>
      <c r="AS169" s="113"/>
      <c r="AT169" s="113"/>
      <c r="AU169" s="113"/>
    </row>
    <row r="170" spans="1:47" ht="24" customHeight="1" x14ac:dyDescent="0.25">
      <c r="A170" s="219"/>
      <c r="B170" s="219"/>
      <c r="C170" s="257"/>
      <c r="D170" s="173"/>
      <c r="E170" s="173"/>
      <c r="F170" s="173"/>
      <c r="G170" s="393"/>
      <c r="H170" s="393"/>
      <c r="I170" s="393"/>
      <c r="J170" s="401"/>
      <c r="K170" s="403"/>
      <c r="L170" s="401"/>
      <c r="M170" s="401"/>
      <c r="N170" s="401"/>
      <c r="O170" s="401"/>
      <c r="P170" s="401"/>
      <c r="Q170" s="401"/>
      <c r="R170" s="401"/>
      <c r="S170" s="401"/>
      <c r="T170" s="401"/>
      <c r="U170" s="401"/>
      <c r="V170" s="401"/>
      <c r="W170" s="401"/>
      <c r="X170" s="401"/>
      <c r="Y170" s="401"/>
      <c r="Z170" s="401"/>
      <c r="AA170" s="401"/>
      <c r="AB170" s="401"/>
      <c r="AC170" s="401"/>
      <c r="AD170" s="401"/>
      <c r="AE170" s="401"/>
      <c r="AF170" s="401"/>
      <c r="AG170" s="401"/>
      <c r="AH170" s="401"/>
      <c r="AI170" s="401"/>
      <c r="AJ170" s="401"/>
      <c r="AK170" s="402"/>
      <c r="AL170" s="134"/>
    </row>
    <row r="171" spans="1:47" ht="24" customHeight="1" x14ac:dyDescent="0.25">
      <c r="A171" s="219"/>
      <c r="B171" s="219"/>
      <c r="C171" s="257"/>
      <c r="D171" s="173"/>
      <c r="E171" s="173"/>
      <c r="F171" s="173"/>
      <c r="G171" s="393"/>
      <c r="H171" s="393"/>
      <c r="I171" s="393"/>
      <c r="J171" s="401"/>
      <c r="K171" s="401"/>
      <c r="L171" s="401"/>
      <c r="M171" s="401"/>
      <c r="N171" s="401"/>
      <c r="O171" s="401"/>
      <c r="P171" s="401"/>
      <c r="Q171" s="401"/>
      <c r="R171" s="401"/>
      <c r="S171" s="401"/>
      <c r="T171" s="401"/>
      <c r="U171" s="401"/>
      <c r="V171" s="401"/>
      <c r="W171" s="401"/>
      <c r="X171" s="401"/>
      <c r="Y171" s="401"/>
      <c r="Z171" s="401"/>
      <c r="AA171" s="401"/>
      <c r="AB171" s="401"/>
      <c r="AC171" s="401"/>
      <c r="AD171" s="401"/>
      <c r="AE171" s="401"/>
      <c r="AF171" s="401"/>
      <c r="AG171" s="401"/>
      <c r="AH171" s="401"/>
      <c r="AI171" s="401"/>
      <c r="AJ171" s="401"/>
      <c r="AK171" s="402"/>
      <c r="AL171" s="134"/>
    </row>
    <row r="172" spans="1:47" s="192" customFormat="1" ht="24" customHeight="1" x14ac:dyDescent="0.25">
      <c r="A172" s="219"/>
      <c r="B172" s="219"/>
      <c r="C172" s="257"/>
      <c r="D172" s="173"/>
      <c r="E172" s="173"/>
      <c r="F172" s="173"/>
      <c r="G172" s="393"/>
      <c r="H172" s="393"/>
      <c r="I172" s="393"/>
      <c r="J172" s="401"/>
      <c r="K172" s="401"/>
      <c r="L172" s="401"/>
      <c r="M172" s="401"/>
      <c r="N172" s="401"/>
      <c r="O172" s="401"/>
      <c r="P172" s="401"/>
      <c r="Q172" s="401"/>
      <c r="R172" s="401"/>
      <c r="S172" s="401"/>
      <c r="T172" s="401"/>
      <c r="U172" s="401"/>
      <c r="V172" s="401"/>
      <c r="W172" s="401"/>
      <c r="X172" s="401"/>
      <c r="Y172" s="401"/>
      <c r="Z172" s="401"/>
      <c r="AA172" s="401"/>
      <c r="AB172" s="401"/>
      <c r="AC172" s="401"/>
      <c r="AD172" s="401"/>
      <c r="AE172" s="401"/>
      <c r="AF172" s="401"/>
      <c r="AG172" s="401"/>
      <c r="AH172" s="401"/>
      <c r="AI172" s="401"/>
      <c r="AJ172" s="401"/>
      <c r="AK172" s="402"/>
      <c r="AL172" s="134"/>
    </row>
    <row r="173" spans="1:47" s="192" customFormat="1" ht="24" customHeight="1" x14ac:dyDescent="0.25">
      <c r="A173" s="219"/>
      <c r="B173" s="219"/>
      <c r="C173" s="257"/>
      <c r="D173" s="173"/>
      <c r="E173" s="173"/>
      <c r="F173" s="173"/>
      <c r="G173" s="393"/>
      <c r="H173" s="393"/>
      <c r="I173" s="393"/>
      <c r="J173" s="401"/>
      <c r="K173" s="401"/>
      <c r="L173" s="401"/>
      <c r="M173" s="401"/>
      <c r="N173" s="401"/>
      <c r="O173" s="401"/>
      <c r="P173" s="401"/>
      <c r="Q173" s="401"/>
      <c r="R173" s="401"/>
      <c r="S173" s="401"/>
      <c r="T173" s="401"/>
      <c r="U173" s="401"/>
      <c r="V173" s="401"/>
      <c r="W173" s="401"/>
      <c r="X173" s="401"/>
      <c r="Y173" s="401"/>
      <c r="Z173" s="401"/>
      <c r="AA173" s="401"/>
      <c r="AB173" s="401"/>
      <c r="AC173" s="401"/>
      <c r="AD173" s="401"/>
      <c r="AE173" s="401"/>
      <c r="AF173" s="401"/>
      <c r="AG173" s="401"/>
      <c r="AH173" s="401"/>
      <c r="AI173" s="401"/>
      <c r="AJ173" s="401"/>
      <c r="AK173" s="402"/>
      <c r="AL173" s="134"/>
    </row>
    <row r="174" spans="1:47" s="192" customFormat="1" ht="24" customHeight="1" x14ac:dyDescent="0.25">
      <c r="A174" s="219"/>
      <c r="B174" s="219"/>
      <c r="C174" s="257"/>
      <c r="D174" s="173"/>
      <c r="E174" s="173"/>
      <c r="F174" s="173"/>
      <c r="G174" s="393"/>
      <c r="H174" s="393"/>
      <c r="I174" s="393"/>
      <c r="J174" s="401"/>
      <c r="K174" s="401"/>
      <c r="L174" s="401"/>
      <c r="M174" s="401"/>
      <c r="N174" s="401"/>
      <c r="O174" s="401"/>
      <c r="P174" s="401"/>
      <c r="Q174" s="401"/>
      <c r="R174" s="401"/>
      <c r="S174" s="401"/>
      <c r="T174" s="401"/>
      <c r="U174" s="401"/>
      <c r="V174" s="401"/>
      <c r="W174" s="401"/>
      <c r="X174" s="401"/>
      <c r="Y174" s="401"/>
      <c r="Z174" s="401"/>
      <c r="AA174" s="401"/>
      <c r="AB174" s="401"/>
      <c r="AC174" s="401"/>
      <c r="AD174" s="401"/>
      <c r="AE174" s="401"/>
      <c r="AF174" s="401"/>
      <c r="AG174" s="401"/>
      <c r="AH174" s="401"/>
      <c r="AI174" s="401"/>
      <c r="AJ174" s="401"/>
      <c r="AK174" s="402"/>
      <c r="AL174" s="134"/>
    </row>
    <row r="175" spans="1:47" ht="24" customHeight="1" x14ac:dyDescent="0.25">
      <c r="A175" s="219"/>
      <c r="B175" s="219"/>
      <c r="C175" s="257"/>
      <c r="D175" s="173"/>
      <c r="E175" s="173"/>
      <c r="F175" s="173"/>
      <c r="G175" s="393"/>
      <c r="H175" s="393"/>
      <c r="I175" s="393"/>
      <c r="J175" s="401"/>
      <c r="K175" s="401"/>
      <c r="L175" s="401"/>
      <c r="M175" s="401"/>
      <c r="N175" s="401"/>
      <c r="O175" s="401"/>
      <c r="P175" s="401"/>
      <c r="Q175" s="401"/>
      <c r="R175" s="401"/>
      <c r="S175" s="401"/>
      <c r="T175" s="401"/>
      <c r="U175" s="401"/>
      <c r="V175" s="401"/>
      <c r="W175" s="401"/>
      <c r="X175" s="401"/>
      <c r="Y175" s="401"/>
      <c r="Z175" s="401"/>
      <c r="AA175" s="403"/>
      <c r="AB175" s="401"/>
      <c r="AC175" s="401"/>
      <c r="AD175" s="401"/>
      <c r="AE175" s="401"/>
      <c r="AF175" s="401"/>
      <c r="AG175" s="401"/>
      <c r="AH175" s="401"/>
      <c r="AI175" s="401"/>
      <c r="AJ175" s="401"/>
      <c r="AK175" s="401"/>
      <c r="AL175" s="134"/>
    </row>
    <row r="176" spans="1:47" ht="24" customHeight="1" x14ac:dyDescent="0.25">
      <c r="A176" s="219"/>
      <c r="B176" s="219"/>
      <c r="C176" s="257"/>
      <c r="D176" s="173"/>
      <c r="E176" s="173"/>
      <c r="F176" s="173"/>
      <c r="G176" s="393"/>
      <c r="H176" s="393"/>
      <c r="I176" s="393"/>
      <c r="J176" s="401"/>
      <c r="K176" s="401"/>
      <c r="L176" s="401"/>
      <c r="M176" s="401"/>
      <c r="N176" s="401"/>
      <c r="O176" s="401"/>
      <c r="P176" s="401"/>
      <c r="Q176" s="401"/>
      <c r="R176" s="401"/>
      <c r="S176" s="401"/>
      <c r="T176" s="401"/>
      <c r="U176" s="401"/>
      <c r="V176" s="401"/>
      <c r="W176" s="401"/>
      <c r="X176" s="401"/>
      <c r="Y176" s="401"/>
      <c r="Z176" s="401"/>
      <c r="AA176" s="401"/>
      <c r="AB176" s="401"/>
      <c r="AC176" s="401"/>
      <c r="AD176" s="401"/>
      <c r="AE176" s="401"/>
      <c r="AF176" s="401"/>
      <c r="AG176" s="401"/>
      <c r="AH176" s="401"/>
      <c r="AI176" s="401"/>
      <c r="AJ176" s="401"/>
      <c r="AK176" s="402"/>
      <c r="AL176" s="134"/>
    </row>
    <row r="177" spans="1:38" ht="24" customHeight="1" x14ac:dyDescent="0.25">
      <c r="A177" s="219"/>
      <c r="B177" s="219"/>
      <c r="C177" s="257"/>
      <c r="D177" s="173"/>
      <c r="E177" s="173"/>
      <c r="F177" s="173"/>
      <c r="G177" s="393"/>
      <c r="H177" s="393"/>
      <c r="I177" s="393"/>
      <c r="J177" s="403"/>
      <c r="K177" s="401"/>
      <c r="L177" s="401"/>
      <c r="M177" s="401"/>
      <c r="N177" s="401"/>
      <c r="O177" s="401"/>
      <c r="P177" s="401"/>
      <c r="Q177" s="401"/>
      <c r="R177" s="401"/>
      <c r="S177" s="401"/>
      <c r="T177" s="401"/>
      <c r="U177" s="401"/>
      <c r="V177" s="401"/>
      <c r="W177" s="401"/>
      <c r="X177" s="401"/>
      <c r="Y177" s="401"/>
      <c r="Z177" s="401"/>
      <c r="AA177" s="401"/>
      <c r="AB177" s="401"/>
      <c r="AC177" s="401"/>
      <c r="AD177" s="401"/>
      <c r="AE177" s="401"/>
      <c r="AF177" s="401"/>
      <c r="AG177" s="401"/>
      <c r="AH177" s="401"/>
      <c r="AI177" s="401"/>
      <c r="AJ177" s="401"/>
      <c r="AK177" s="402"/>
      <c r="AL177" s="134"/>
    </row>
    <row r="178" spans="1:38" s="136" customFormat="1" ht="24" customHeight="1" x14ac:dyDescent="0.25">
      <c r="A178" s="219"/>
      <c r="B178" s="219"/>
      <c r="C178" s="257"/>
      <c r="D178" s="173"/>
      <c r="E178" s="173"/>
      <c r="F178" s="173"/>
      <c r="G178" s="393"/>
      <c r="H178" s="393"/>
      <c r="I178" s="393"/>
      <c r="J178" s="403"/>
      <c r="K178" s="401"/>
      <c r="L178" s="401"/>
      <c r="M178" s="401"/>
      <c r="N178" s="401"/>
      <c r="O178" s="401"/>
      <c r="P178" s="401"/>
      <c r="Q178" s="401"/>
      <c r="R178" s="401"/>
      <c r="S178" s="401"/>
      <c r="T178" s="401"/>
      <c r="U178" s="401"/>
      <c r="V178" s="401"/>
      <c r="W178" s="401"/>
      <c r="X178" s="401"/>
      <c r="Y178" s="401"/>
      <c r="Z178" s="401"/>
      <c r="AA178" s="401"/>
      <c r="AB178" s="401"/>
      <c r="AC178" s="401"/>
      <c r="AD178" s="401"/>
      <c r="AE178" s="401"/>
      <c r="AF178" s="401"/>
      <c r="AG178" s="401"/>
      <c r="AH178" s="401"/>
      <c r="AI178" s="401"/>
      <c r="AJ178" s="401"/>
      <c r="AK178" s="402"/>
      <c r="AL178" s="263"/>
    </row>
    <row r="179" spans="1:38" ht="24" customHeight="1" x14ac:dyDescent="0.25">
      <c r="A179" s="219"/>
      <c r="B179" s="219"/>
      <c r="C179" s="257"/>
      <c r="D179" s="173"/>
      <c r="E179" s="173"/>
      <c r="F179" s="173"/>
      <c r="G179" s="393"/>
      <c r="H179" s="393"/>
      <c r="I179" s="393"/>
      <c r="J179" s="403"/>
      <c r="K179" s="401"/>
      <c r="L179" s="401"/>
      <c r="M179" s="401"/>
      <c r="N179" s="401"/>
      <c r="O179" s="401"/>
      <c r="P179" s="401"/>
      <c r="Q179" s="401"/>
      <c r="R179" s="401"/>
      <c r="S179" s="401"/>
      <c r="T179" s="401"/>
      <c r="U179" s="401"/>
      <c r="V179" s="401"/>
      <c r="W179" s="401"/>
      <c r="X179" s="401"/>
      <c r="Y179" s="401"/>
      <c r="Z179" s="401"/>
      <c r="AA179" s="401"/>
      <c r="AB179" s="401"/>
      <c r="AC179" s="401"/>
      <c r="AD179" s="401"/>
      <c r="AE179" s="401"/>
      <c r="AF179" s="401"/>
      <c r="AG179" s="401"/>
      <c r="AH179" s="401"/>
      <c r="AI179" s="401"/>
      <c r="AJ179" s="401"/>
      <c r="AK179" s="402"/>
      <c r="AL179" s="134"/>
    </row>
    <row r="180" spans="1:38" ht="24" customHeight="1" x14ac:dyDescent="0.25">
      <c r="A180" s="219"/>
      <c r="B180" s="219"/>
      <c r="C180" s="257"/>
      <c r="D180" s="173"/>
      <c r="E180" s="173"/>
      <c r="F180" s="173"/>
      <c r="G180" s="393"/>
      <c r="H180" s="393"/>
      <c r="I180" s="393"/>
      <c r="J180" s="403"/>
      <c r="K180" s="401"/>
      <c r="L180" s="401"/>
      <c r="M180" s="401"/>
      <c r="N180" s="401"/>
      <c r="O180" s="401"/>
      <c r="P180" s="401"/>
      <c r="Q180" s="401"/>
      <c r="R180" s="401"/>
      <c r="S180" s="401"/>
      <c r="T180" s="401"/>
      <c r="U180" s="401"/>
      <c r="V180" s="401"/>
      <c r="W180" s="401"/>
      <c r="X180" s="401"/>
      <c r="Y180" s="401"/>
      <c r="Z180" s="401"/>
      <c r="AA180" s="401"/>
      <c r="AB180" s="401"/>
      <c r="AC180" s="401"/>
      <c r="AD180" s="401"/>
      <c r="AE180" s="401"/>
      <c r="AF180" s="401"/>
      <c r="AG180" s="401"/>
      <c r="AH180" s="401"/>
      <c r="AI180" s="401"/>
      <c r="AJ180" s="401"/>
      <c r="AK180" s="402"/>
      <c r="AL180" s="134"/>
    </row>
    <row r="181" spans="1:38" ht="15.75" x14ac:dyDescent="0.25">
      <c r="A181" s="219"/>
      <c r="B181" s="219"/>
      <c r="C181" s="257"/>
      <c r="D181" s="173"/>
      <c r="E181" s="173"/>
      <c r="F181" s="173"/>
      <c r="G181" s="393"/>
      <c r="H181" s="393"/>
      <c r="I181" s="393"/>
      <c r="J181" s="403"/>
      <c r="K181" s="401"/>
      <c r="L181" s="401"/>
      <c r="M181" s="401"/>
      <c r="N181" s="401"/>
      <c r="O181" s="401"/>
      <c r="P181" s="401"/>
      <c r="Q181" s="401"/>
      <c r="R181" s="401"/>
      <c r="S181" s="401"/>
      <c r="T181" s="401"/>
      <c r="U181" s="401"/>
      <c r="V181" s="401"/>
      <c r="W181" s="401"/>
      <c r="X181" s="401"/>
      <c r="Y181" s="401"/>
      <c r="Z181" s="401"/>
      <c r="AA181" s="401"/>
      <c r="AB181" s="401"/>
      <c r="AC181" s="401"/>
      <c r="AD181" s="401"/>
      <c r="AE181" s="401"/>
      <c r="AF181" s="401"/>
      <c r="AG181" s="401"/>
      <c r="AH181" s="401"/>
      <c r="AI181" s="401"/>
      <c r="AJ181" s="401"/>
      <c r="AK181" s="402"/>
      <c r="AL181" s="134"/>
    </row>
    <row r="182" spans="1:38" ht="15.75" x14ac:dyDescent="0.25">
      <c r="A182" s="258"/>
      <c r="B182" s="258"/>
      <c r="C182" s="259"/>
      <c r="D182" s="173"/>
      <c r="E182" s="254"/>
      <c r="F182" s="254"/>
      <c r="G182" s="393"/>
      <c r="H182" s="393"/>
      <c r="I182" s="393"/>
      <c r="J182" s="403"/>
      <c r="K182" s="401"/>
      <c r="L182" s="401"/>
      <c r="M182" s="401"/>
      <c r="N182" s="401"/>
      <c r="O182" s="401"/>
      <c r="P182" s="401"/>
      <c r="Q182" s="401"/>
      <c r="R182" s="401"/>
      <c r="S182" s="401"/>
      <c r="T182" s="401"/>
      <c r="U182" s="401"/>
      <c r="V182" s="401"/>
      <c r="W182" s="401"/>
      <c r="X182" s="401"/>
      <c r="Y182" s="401"/>
      <c r="Z182" s="401"/>
      <c r="AA182" s="401"/>
      <c r="AB182" s="401"/>
      <c r="AC182" s="401"/>
      <c r="AD182" s="401"/>
      <c r="AE182" s="401"/>
      <c r="AF182" s="401"/>
      <c r="AG182" s="401"/>
      <c r="AH182" s="401"/>
      <c r="AI182" s="401"/>
      <c r="AJ182" s="401"/>
      <c r="AK182" s="402"/>
      <c r="AL182" s="134"/>
    </row>
    <row r="183" spans="1:38" ht="15.75" x14ac:dyDescent="0.25">
      <c r="A183" s="260"/>
      <c r="B183" s="260"/>
      <c r="C183" s="261"/>
      <c r="D183" s="247"/>
      <c r="E183" s="262"/>
      <c r="F183" s="262"/>
      <c r="G183" s="393"/>
      <c r="H183" s="393"/>
      <c r="I183" s="393"/>
      <c r="J183" s="401"/>
      <c r="K183" s="401"/>
      <c r="L183" s="401"/>
      <c r="M183" s="401"/>
      <c r="N183" s="401"/>
      <c r="O183" s="401"/>
      <c r="P183" s="401"/>
      <c r="Q183" s="401"/>
      <c r="R183" s="401"/>
      <c r="S183" s="401"/>
      <c r="T183" s="401"/>
      <c r="U183" s="401"/>
      <c r="V183" s="401"/>
      <c r="W183" s="401"/>
      <c r="X183" s="401"/>
      <c r="Y183" s="401"/>
      <c r="Z183" s="401"/>
      <c r="AA183" s="401"/>
      <c r="AB183" s="401"/>
      <c r="AC183" s="401"/>
      <c r="AD183" s="401"/>
      <c r="AE183" s="401"/>
      <c r="AF183" s="401"/>
      <c r="AG183" s="401"/>
      <c r="AH183" s="401"/>
      <c r="AI183" s="401"/>
      <c r="AJ183" s="401"/>
      <c r="AK183" s="402"/>
      <c r="AL183" s="134"/>
    </row>
    <row r="184" spans="1:38" ht="15.75" x14ac:dyDescent="0.25">
      <c r="A184" s="258"/>
      <c r="B184" s="258"/>
      <c r="C184" s="259"/>
      <c r="D184" s="173"/>
      <c r="E184" s="254"/>
      <c r="F184" s="254"/>
      <c r="G184" s="409"/>
      <c r="H184" s="409"/>
      <c r="I184" s="409"/>
      <c r="J184" s="409"/>
      <c r="K184" s="409"/>
      <c r="L184" s="409"/>
      <c r="M184" s="409"/>
      <c r="N184" s="409"/>
      <c r="O184" s="409"/>
      <c r="P184" s="409"/>
      <c r="Q184" s="409"/>
      <c r="R184" s="409"/>
      <c r="S184" s="409"/>
      <c r="T184" s="409"/>
      <c r="U184" s="409"/>
      <c r="V184" s="409"/>
      <c r="W184" s="409"/>
      <c r="X184" s="409"/>
      <c r="Y184" s="409"/>
      <c r="Z184" s="409"/>
      <c r="AA184" s="409"/>
      <c r="AB184" s="409"/>
      <c r="AC184" s="409"/>
      <c r="AD184" s="409"/>
      <c r="AE184" s="409"/>
      <c r="AF184" s="409"/>
      <c r="AG184" s="409"/>
      <c r="AH184" s="409"/>
      <c r="AI184" s="409"/>
      <c r="AJ184" s="409"/>
      <c r="AK184" s="409"/>
    </row>
    <row r="185" spans="1:38" ht="15.75" x14ac:dyDescent="0.25">
      <c r="A185" s="258"/>
      <c r="B185" s="258"/>
      <c r="C185" s="247"/>
      <c r="D185" s="247"/>
      <c r="E185" s="247"/>
      <c r="F185" s="247"/>
      <c r="G185" s="393"/>
      <c r="H185" s="393"/>
      <c r="I185" s="393"/>
      <c r="J185" s="401"/>
      <c r="K185" s="401"/>
      <c r="L185" s="401"/>
      <c r="M185" s="401"/>
      <c r="N185" s="401"/>
      <c r="O185" s="401"/>
      <c r="P185" s="401"/>
      <c r="Q185" s="401"/>
      <c r="R185" s="401"/>
      <c r="S185" s="401"/>
      <c r="T185" s="401"/>
      <c r="U185" s="401"/>
      <c r="V185" s="401"/>
      <c r="W185" s="401"/>
      <c r="X185" s="401"/>
      <c r="Y185" s="401"/>
      <c r="Z185" s="401"/>
      <c r="AA185" s="401"/>
      <c r="AB185" s="401"/>
      <c r="AC185" s="401"/>
      <c r="AD185" s="401"/>
      <c r="AE185" s="401"/>
      <c r="AF185" s="401"/>
      <c r="AG185" s="401"/>
      <c r="AH185" s="401"/>
      <c r="AI185" s="401"/>
      <c r="AJ185" s="401"/>
      <c r="AK185" s="402"/>
    </row>
    <row r="186" spans="1:38" ht="15.75" x14ac:dyDescent="0.25">
      <c r="A186" s="264"/>
      <c r="B186" s="264"/>
      <c r="C186" s="265"/>
      <c r="D186" s="134"/>
      <c r="E186" s="134"/>
      <c r="F186" s="134"/>
      <c r="G186" s="380"/>
      <c r="H186" s="380"/>
      <c r="I186" s="380"/>
      <c r="J186" s="380"/>
      <c r="K186" s="380"/>
      <c r="L186" s="380"/>
      <c r="M186" s="380"/>
      <c r="N186" s="380"/>
      <c r="O186" s="380"/>
      <c r="P186" s="380"/>
      <c r="Q186" s="380"/>
      <c r="R186" s="380"/>
      <c r="S186" s="380"/>
      <c r="T186" s="380"/>
      <c r="U186" s="380"/>
      <c r="V186" s="380"/>
      <c r="W186" s="380"/>
      <c r="X186" s="380"/>
      <c r="Y186" s="380"/>
      <c r="Z186" s="380"/>
      <c r="AA186" s="380"/>
      <c r="AB186" s="380"/>
      <c r="AC186" s="380"/>
      <c r="AD186" s="380"/>
      <c r="AE186" s="380"/>
      <c r="AF186" s="380"/>
      <c r="AG186" s="380"/>
      <c r="AH186" s="380"/>
      <c r="AI186" s="380"/>
      <c r="AJ186" s="380"/>
      <c r="AK186" s="380"/>
    </row>
    <row r="187" spans="1:38" ht="15.75" x14ac:dyDescent="0.25">
      <c r="A187" s="35"/>
      <c r="B187" s="35"/>
      <c r="C187" s="35"/>
      <c r="D187" s="134"/>
      <c r="E187" s="134"/>
      <c r="F187" s="134"/>
      <c r="G187" s="388"/>
      <c r="H187" s="388"/>
      <c r="I187" s="388"/>
      <c r="J187" s="410"/>
      <c r="K187" s="410"/>
      <c r="L187" s="410"/>
      <c r="M187" s="410"/>
      <c r="N187" s="410"/>
      <c r="O187" s="410"/>
      <c r="P187" s="410"/>
      <c r="Q187" s="410"/>
      <c r="R187" s="410"/>
      <c r="S187" s="410"/>
      <c r="T187" s="410"/>
      <c r="U187" s="410"/>
      <c r="V187" s="410"/>
      <c r="W187" s="410"/>
      <c r="X187" s="410"/>
      <c r="Y187" s="410"/>
      <c r="Z187" s="410"/>
      <c r="AA187" s="410"/>
      <c r="AB187" s="410"/>
      <c r="AC187" s="410"/>
      <c r="AD187" s="410"/>
      <c r="AE187" s="410"/>
      <c r="AF187" s="410"/>
      <c r="AG187" s="410"/>
      <c r="AH187" s="410"/>
      <c r="AI187" s="410"/>
      <c r="AJ187" s="410"/>
      <c r="AK187" s="410"/>
    </row>
    <row r="188" spans="1:38" ht="15.75" x14ac:dyDescent="0.25">
      <c r="A188" s="35"/>
      <c r="B188" s="35"/>
      <c r="C188" s="35"/>
      <c r="D188" s="134"/>
      <c r="E188" s="134"/>
      <c r="F188" s="134"/>
      <c r="G188" s="395"/>
      <c r="H188" s="395"/>
      <c r="I188" s="388"/>
      <c r="J188" s="410"/>
      <c r="K188" s="410"/>
      <c r="L188" s="410"/>
      <c r="M188" s="410"/>
      <c r="N188" s="410"/>
      <c r="O188" s="410"/>
      <c r="P188" s="410"/>
      <c r="Q188" s="410"/>
      <c r="R188" s="410"/>
      <c r="S188" s="410"/>
      <c r="T188" s="410"/>
      <c r="U188" s="410"/>
      <c r="V188" s="410"/>
      <c r="W188" s="410"/>
      <c r="X188" s="410"/>
      <c r="Y188" s="410"/>
      <c r="Z188" s="410"/>
      <c r="AA188" s="410"/>
      <c r="AB188" s="410"/>
      <c r="AC188" s="410"/>
      <c r="AD188" s="410"/>
      <c r="AE188" s="410"/>
      <c r="AF188" s="410"/>
      <c r="AG188" s="410"/>
      <c r="AH188" s="410"/>
      <c r="AI188" s="410"/>
      <c r="AJ188" s="410"/>
      <c r="AK188" s="410"/>
    </row>
    <row r="189" spans="1:38" ht="15.75" x14ac:dyDescent="0.25">
      <c r="A189" s="35"/>
      <c r="B189" s="35"/>
      <c r="C189" s="35"/>
      <c r="D189" s="134"/>
      <c r="E189" s="134"/>
      <c r="F189" s="134"/>
      <c r="G189" s="388"/>
      <c r="H189" s="388"/>
      <c r="I189" s="388"/>
      <c r="J189" s="410"/>
      <c r="K189" s="410"/>
      <c r="L189" s="410"/>
      <c r="M189" s="410"/>
      <c r="N189" s="410"/>
      <c r="O189" s="410"/>
      <c r="P189" s="410"/>
      <c r="Q189" s="410"/>
      <c r="R189" s="410"/>
      <c r="S189" s="410"/>
      <c r="T189" s="410"/>
      <c r="U189" s="410"/>
      <c r="V189" s="410"/>
      <c r="W189" s="410"/>
      <c r="X189" s="410"/>
      <c r="Y189" s="410"/>
      <c r="Z189" s="410"/>
      <c r="AA189" s="410"/>
      <c r="AB189" s="410"/>
      <c r="AC189" s="410"/>
      <c r="AD189" s="410"/>
      <c r="AE189" s="410"/>
      <c r="AF189" s="410"/>
      <c r="AG189" s="410"/>
      <c r="AH189" s="410"/>
      <c r="AI189" s="410"/>
      <c r="AJ189" s="410"/>
      <c r="AK189" s="410"/>
    </row>
    <row r="190" spans="1:38" ht="15.75" x14ac:dyDescent="0.25">
      <c r="A190" s="35"/>
      <c r="B190" s="35"/>
      <c r="C190" s="35"/>
      <c r="D190" s="134"/>
      <c r="E190" s="134"/>
      <c r="F190" s="134"/>
      <c r="G190" s="388"/>
      <c r="H190" s="388"/>
      <c r="I190" s="388"/>
      <c r="J190" s="410"/>
      <c r="K190" s="410"/>
      <c r="L190" s="410"/>
      <c r="M190" s="410"/>
      <c r="N190" s="410"/>
      <c r="O190" s="410"/>
      <c r="P190" s="410"/>
      <c r="Q190" s="410"/>
      <c r="R190" s="410"/>
      <c r="S190" s="410"/>
      <c r="T190" s="410"/>
      <c r="U190" s="410"/>
      <c r="V190" s="410"/>
      <c r="W190" s="410"/>
      <c r="X190" s="410"/>
      <c r="Y190" s="410"/>
      <c r="Z190" s="410"/>
      <c r="AA190" s="410"/>
      <c r="AB190" s="410"/>
      <c r="AC190" s="410"/>
      <c r="AD190" s="410"/>
      <c r="AE190" s="410"/>
      <c r="AF190" s="410"/>
      <c r="AG190" s="410"/>
      <c r="AH190" s="410"/>
      <c r="AI190" s="410"/>
      <c r="AJ190" s="410"/>
      <c r="AK190" s="410"/>
    </row>
    <row r="192" spans="1:38" ht="15.75" x14ac:dyDescent="0.25">
      <c r="A192" s="35"/>
      <c r="B192" s="35"/>
      <c r="C192" s="34"/>
    </row>
    <row r="194" spans="5:6" ht="15.75" x14ac:dyDescent="0.25">
      <c r="E194" s="34"/>
      <c r="F194" s="34"/>
    </row>
    <row r="195" spans="5:6" ht="15.75" x14ac:dyDescent="0.25">
      <c r="E195" s="34"/>
      <c r="F195" s="34"/>
    </row>
    <row r="196" spans="5:6" ht="15.75" x14ac:dyDescent="0.25">
      <c r="E196" s="34"/>
      <c r="F196" s="34"/>
    </row>
    <row r="197" spans="5:6" ht="15.75" x14ac:dyDescent="0.25">
      <c r="E197" s="34"/>
      <c r="F197" s="34"/>
    </row>
    <row r="198" spans="5:6" ht="15.75" x14ac:dyDescent="0.25">
      <c r="E198" s="34"/>
      <c r="F198" s="34"/>
    </row>
    <row r="199" spans="5:6" ht="15.75" x14ac:dyDescent="0.25">
      <c r="E199" s="35"/>
      <c r="F199" s="35"/>
    </row>
    <row r="200" spans="5:6" ht="15.75" x14ac:dyDescent="0.25">
      <c r="E200" s="34"/>
      <c r="F200" s="34"/>
    </row>
  </sheetData>
  <mergeCells count="22">
    <mergeCell ref="AC75:AG75"/>
    <mergeCell ref="J75:M75"/>
    <mergeCell ref="R75:U75"/>
    <mergeCell ref="W75:X75"/>
    <mergeCell ref="Y75:AA75"/>
    <mergeCell ref="AC3:AG3"/>
    <mergeCell ref="J3:M3"/>
    <mergeCell ref="R3:U3"/>
    <mergeCell ref="Y3:AA3"/>
    <mergeCell ref="W3:X3"/>
    <mergeCell ref="AC83:AG83"/>
    <mergeCell ref="B167:E167"/>
    <mergeCell ref="B165:E165"/>
    <mergeCell ref="B166:E166"/>
    <mergeCell ref="J83:M83"/>
    <mergeCell ref="B161:C161"/>
    <mergeCell ref="B125:C125"/>
    <mergeCell ref="B70:C70"/>
    <mergeCell ref="B71:C71"/>
    <mergeCell ref="R83:U83"/>
    <mergeCell ref="W83:X83"/>
    <mergeCell ref="Y83:AA83"/>
  </mergeCells>
  <pageMargins left="0.25" right="0.25" top="0.75" bottom="0.75" header="0.3" footer="0.3"/>
  <pageSetup paperSize="9" scale="42" fitToHeight="0" orientation="landscape" r:id="rId1"/>
  <rowBreaks count="3" manualBreakCount="3">
    <brk id="80" max="36" man="1"/>
    <brk id="117" max="36" man="1"/>
    <brk id="169" max="16383" man="1"/>
  </rowBreaks>
  <colBreaks count="1" manualBreakCount="1">
    <brk id="17" max="16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view="pageBreakPreview" topLeftCell="A17" zoomScale="65" zoomScaleNormal="75" zoomScaleSheetLayoutView="65" workbookViewId="0">
      <selection activeCell="D28" sqref="D28"/>
    </sheetView>
  </sheetViews>
  <sheetFormatPr defaultRowHeight="12.75" x14ac:dyDescent="0.2"/>
  <cols>
    <col min="1" max="1" width="14.140625" customWidth="1"/>
    <col min="2" max="2" width="12.7109375" customWidth="1"/>
    <col min="3" max="3" width="27.7109375" customWidth="1"/>
    <col min="4" max="4" width="15.140625" customWidth="1"/>
    <col min="5" max="5" width="17.85546875" customWidth="1"/>
    <col min="6" max="6" width="22.7109375" customWidth="1"/>
    <col min="7" max="7" width="13.5703125" customWidth="1"/>
    <col min="8" max="8" width="13.140625" customWidth="1"/>
    <col min="9" max="9" width="26.28515625" customWidth="1"/>
    <col min="10" max="10" width="15.7109375" customWidth="1"/>
    <col min="11" max="11" width="18" customWidth="1"/>
    <col min="12" max="12" width="13.5703125" customWidth="1"/>
  </cols>
  <sheetData>
    <row r="1" spans="1:16" ht="20.25" x14ac:dyDescent="0.3">
      <c r="A1" s="193" t="s">
        <v>617</v>
      </c>
      <c r="B1" s="194"/>
      <c r="C1" s="194"/>
      <c r="D1" s="194"/>
      <c r="E1" s="194"/>
      <c r="F1" s="194"/>
      <c r="G1" s="195"/>
      <c r="H1" s="195"/>
      <c r="I1" s="195"/>
      <c r="J1" s="195"/>
      <c r="K1" s="196"/>
    </row>
    <row r="2" spans="1:16" ht="20.25" x14ac:dyDescent="0.3">
      <c r="A2" s="197" t="s">
        <v>263</v>
      </c>
      <c r="B2" s="113"/>
      <c r="C2" s="113"/>
      <c r="D2" s="113"/>
      <c r="E2" s="113"/>
      <c r="F2" s="113"/>
      <c r="G2" s="134"/>
      <c r="H2" s="134"/>
      <c r="I2" s="134"/>
      <c r="J2" s="134"/>
      <c r="K2" s="198"/>
    </row>
    <row r="3" spans="1:16" ht="20.100000000000001" customHeight="1" x14ac:dyDescent="0.3">
      <c r="A3" s="199"/>
      <c r="B3" s="113"/>
      <c r="C3" s="113"/>
      <c r="D3" s="113"/>
      <c r="E3" s="113"/>
      <c r="F3" s="113"/>
      <c r="G3" s="134"/>
      <c r="H3" s="134"/>
      <c r="I3" s="134"/>
      <c r="J3" s="134"/>
      <c r="K3" s="198"/>
    </row>
    <row r="4" spans="1:16" ht="20.100000000000001" customHeight="1" x14ac:dyDescent="0.2">
      <c r="A4" s="200" t="s">
        <v>90</v>
      </c>
      <c r="B4" s="181"/>
      <c r="C4" s="181"/>
      <c r="D4" s="181"/>
      <c r="E4" s="181"/>
      <c r="F4" s="113"/>
      <c r="G4" s="188" t="s">
        <v>86</v>
      </c>
      <c r="H4" s="181"/>
      <c r="I4" s="181"/>
      <c r="J4" s="181"/>
      <c r="K4" s="201"/>
    </row>
    <row r="5" spans="1:16" ht="20.100000000000001" customHeight="1" x14ac:dyDescent="0.25">
      <c r="A5" s="202">
        <v>44287</v>
      </c>
      <c r="B5" s="178">
        <v>20371528</v>
      </c>
      <c r="C5" s="179" t="s">
        <v>45</v>
      </c>
      <c r="D5" s="180">
        <v>21805.67</v>
      </c>
      <c r="E5" s="181"/>
      <c r="F5" s="113"/>
      <c r="G5" s="177">
        <v>44469</v>
      </c>
      <c r="H5" s="178">
        <v>20371528</v>
      </c>
      <c r="I5" s="187" t="s">
        <v>45</v>
      </c>
      <c r="J5" s="180">
        <v>43660.99</v>
      </c>
      <c r="K5" s="201"/>
    </row>
    <row r="6" spans="1:16" ht="20.100000000000001" customHeight="1" x14ac:dyDescent="0.25">
      <c r="A6" s="203">
        <v>44287</v>
      </c>
      <c r="B6" s="178">
        <v>60811491</v>
      </c>
      <c r="C6" s="179" t="s">
        <v>46</v>
      </c>
      <c r="D6" s="180">
        <v>3275.79</v>
      </c>
      <c r="E6" s="182"/>
      <c r="F6" s="113"/>
      <c r="G6" s="177">
        <v>44469</v>
      </c>
      <c r="H6" s="178">
        <v>60811491</v>
      </c>
      <c r="I6" s="179" t="s">
        <v>46</v>
      </c>
      <c r="J6" s="180">
        <v>3275.79</v>
      </c>
      <c r="K6" s="201"/>
    </row>
    <row r="7" spans="1:16" ht="20.100000000000001" customHeight="1" x14ac:dyDescent="0.25">
      <c r="A7" s="202">
        <v>44287</v>
      </c>
      <c r="B7" s="178">
        <v>50342432</v>
      </c>
      <c r="C7" s="183" t="s">
        <v>57</v>
      </c>
      <c r="D7" s="180">
        <v>12168.37</v>
      </c>
      <c r="E7" s="184"/>
      <c r="F7" s="113"/>
      <c r="G7" s="177">
        <v>44469</v>
      </c>
      <c r="H7" s="178">
        <v>50342432</v>
      </c>
      <c r="I7" s="183" t="s">
        <v>57</v>
      </c>
      <c r="J7" s="180">
        <f>[1]Income!M22</f>
        <v>12168.67</v>
      </c>
      <c r="K7" s="201"/>
    </row>
    <row r="8" spans="1:16" ht="20.100000000000001" customHeight="1" x14ac:dyDescent="0.25">
      <c r="A8" s="203">
        <v>44287</v>
      </c>
      <c r="B8" s="178">
        <v>53332810</v>
      </c>
      <c r="C8" s="183" t="s">
        <v>58</v>
      </c>
      <c r="D8" s="180">
        <v>22888.55</v>
      </c>
      <c r="E8" s="183"/>
      <c r="F8" s="113"/>
      <c r="G8" s="177">
        <v>44469</v>
      </c>
      <c r="H8" s="178">
        <v>53332810</v>
      </c>
      <c r="I8" s="183" t="s">
        <v>58</v>
      </c>
      <c r="J8" s="180">
        <f>[1]Income!M31</f>
        <v>25389.35</v>
      </c>
      <c r="K8" s="201"/>
    </row>
    <row r="9" spans="1:16" ht="20.100000000000001" customHeight="1" x14ac:dyDescent="0.25">
      <c r="A9" s="202">
        <v>44287</v>
      </c>
      <c r="B9" s="178">
        <v>33383024</v>
      </c>
      <c r="C9" s="183" t="s">
        <v>59</v>
      </c>
      <c r="D9" s="185">
        <v>3030.81</v>
      </c>
      <c r="E9" s="184"/>
      <c r="F9" s="113"/>
      <c r="G9" s="177">
        <v>44469</v>
      </c>
      <c r="H9" s="178">
        <v>33383024</v>
      </c>
      <c r="I9" s="183" t="s">
        <v>59</v>
      </c>
      <c r="J9" s="185">
        <f>[1]Income!M32</f>
        <v>3530.9</v>
      </c>
      <c r="K9" s="201"/>
    </row>
    <row r="10" spans="1:16" ht="20.100000000000001" customHeight="1" x14ac:dyDescent="0.25">
      <c r="A10" s="203"/>
      <c r="B10" s="183"/>
      <c r="C10" s="183"/>
      <c r="D10" s="184"/>
      <c r="E10" s="181"/>
      <c r="F10" s="113"/>
      <c r="G10" s="177"/>
      <c r="H10" s="178"/>
      <c r="I10" s="183"/>
      <c r="J10" s="185"/>
      <c r="K10" s="201"/>
    </row>
    <row r="11" spans="1:16" ht="20.100000000000001" customHeight="1" thickBot="1" x14ac:dyDescent="0.25">
      <c r="A11" s="204"/>
      <c r="B11" s="181"/>
      <c r="C11" s="189" t="s">
        <v>81</v>
      </c>
      <c r="D11" s="113"/>
      <c r="E11" s="186">
        <f>SUM(D5:D9)</f>
        <v>63169.19</v>
      </c>
      <c r="G11" s="181"/>
      <c r="H11" s="181"/>
      <c r="I11" s="189" t="s">
        <v>87</v>
      </c>
      <c r="J11" s="205"/>
      <c r="K11" s="206">
        <f>SUM(J5:J9)</f>
        <v>88025.699999999983</v>
      </c>
    </row>
    <row r="12" spans="1:16" ht="20.100000000000001" customHeight="1" thickTop="1" x14ac:dyDescent="0.2">
      <c r="A12" s="204"/>
      <c r="B12" s="181"/>
      <c r="C12" s="181"/>
      <c r="D12" s="181"/>
      <c r="E12" s="181"/>
      <c r="F12" s="113"/>
      <c r="G12" s="113"/>
      <c r="H12" s="113"/>
      <c r="I12" s="113"/>
      <c r="J12" s="113"/>
      <c r="K12" s="198"/>
      <c r="P12" s="117"/>
    </row>
    <row r="13" spans="1:16" ht="20.100000000000001" customHeight="1" x14ac:dyDescent="0.25">
      <c r="A13" s="207" t="s">
        <v>277</v>
      </c>
      <c r="B13" s="178"/>
      <c r="C13" s="181"/>
      <c r="D13" s="180"/>
      <c r="E13" s="181"/>
      <c r="F13" s="181"/>
      <c r="G13" s="176" t="s">
        <v>291</v>
      </c>
      <c r="H13" s="178"/>
      <c r="I13" s="183"/>
      <c r="J13" s="180"/>
      <c r="K13" s="201"/>
    </row>
    <row r="14" spans="1:16" ht="20.100000000000001" customHeight="1" thickBot="1" x14ac:dyDescent="0.3">
      <c r="A14" s="204"/>
      <c r="B14" s="178"/>
      <c r="C14" s="183" t="s">
        <v>278</v>
      </c>
      <c r="D14" s="309">
        <v>813.26</v>
      </c>
      <c r="E14" s="181"/>
      <c r="F14" s="113"/>
      <c r="G14" s="181"/>
      <c r="H14" s="178"/>
      <c r="I14" s="183" t="s">
        <v>292</v>
      </c>
      <c r="J14" s="180">
        <v>82.5</v>
      </c>
      <c r="K14" s="208"/>
    </row>
    <row r="15" spans="1:16" ht="20.100000000000001" customHeight="1" thickTop="1" x14ac:dyDescent="0.25">
      <c r="A15" s="204"/>
      <c r="B15" s="178"/>
      <c r="C15" s="183"/>
      <c r="D15" s="180"/>
      <c r="E15" s="181"/>
      <c r="F15" s="113"/>
      <c r="G15" s="181"/>
      <c r="H15" s="178"/>
      <c r="I15" s="183" t="s">
        <v>303</v>
      </c>
      <c r="J15" s="180">
        <v>12.1</v>
      </c>
      <c r="K15" s="208"/>
    </row>
    <row r="16" spans="1:16" ht="20.100000000000001" customHeight="1" thickBot="1" x14ac:dyDescent="0.3">
      <c r="A16" s="204"/>
      <c r="B16" s="181"/>
      <c r="C16" s="189" t="s">
        <v>91</v>
      </c>
      <c r="D16" s="113"/>
      <c r="E16" s="186">
        <f>E11-D14</f>
        <v>62355.93</v>
      </c>
      <c r="F16" s="113"/>
      <c r="G16" s="181"/>
      <c r="H16" s="178"/>
      <c r="I16" s="183"/>
      <c r="K16" s="308">
        <f>SUM(J14:J15)</f>
        <v>94.6</v>
      </c>
      <c r="L16" s="209"/>
    </row>
    <row r="17" spans="1:11" ht="20.100000000000001" customHeight="1" thickTop="1" x14ac:dyDescent="0.25">
      <c r="A17" s="204"/>
      <c r="B17" s="181"/>
      <c r="C17" s="181"/>
      <c r="D17" s="181"/>
      <c r="E17" s="180"/>
      <c r="F17" s="113"/>
      <c r="G17" s="181"/>
      <c r="H17" s="178"/>
      <c r="I17" s="183"/>
      <c r="J17" s="180"/>
      <c r="K17" s="208"/>
    </row>
    <row r="18" spans="1:11" ht="20.100000000000001" customHeight="1" x14ac:dyDescent="0.25">
      <c r="A18" s="200" t="s">
        <v>279</v>
      </c>
      <c r="B18" s="181"/>
      <c r="C18" s="181"/>
      <c r="D18" s="181"/>
      <c r="E18" s="181"/>
      <c r="F18" s="113"/>
      <c r="G18" s="181"/>
      <c r="H18" s="178"/>
      <c r="I18" s="183"/>
      <c r="J18" s="180"/>
      <c r="K18" s="208"/>
    </row>
    <row r="19" spans="1:11" ht="20.100000000000001" customHeight="1" x14ac:dyDescent="0.25">
      <c r="A19" s="204"/>
      <c r="B19" s="178">
        <v>20371528</v>
      </c>
      <c r="C19" s="187" t="s">
        <v>45</v>
      </c>
      <c r="D19" s="180">
        <f>[1]Income!K29+[1]Income!K45</f>
        <v>41578.75</v>
      </c>
      <c r="E19" s="181"/>
      <c r="F19" s="113"/>
      <c r="G19" s="181"/>
      <c r="H19" s="178"/>
      <c r="I19" s="183"/>
      <c r="J19" s="180"/>
      <c r="K19" s="208"/>
    </row>
    <row r="20" spans="1:11" ht="20.100000000000001" customHeight="1" x14ac:dyDescent="0.25">
      <c r="A20" s="204"/>
      <c r="B20" s="178">
        <v>60811491</v>
      </c>
      <c r="C20" s="179" t="s">
        <v>46</v>
      </c>
      <c r="D20" s="180">
        <v>0</v>
      </c>
      <c r="E20" s="181"/>
      <c r="F20" s="113"/>
      <c r="G20" s="181"/>
      <c r="H20" s="178"/>
      <c r="I20" s="183"/>
      <c r="J20" s="180"/>
      <c r="K20" s="208"/>
    </row>
    <row r="21" spans="1:11" ht="20.100000000000001" customHeight="1" x14ac:dyDescent="0.25">
      <c r="A21" s="204"/>
      <c r="B21" s="178">
        <v>50342432</v>
      </c>
      <c r="C21" s="183" t="s">
        <v>57</v>
      </c>
      <c r="D21" s="180">
        <f>[1]Income!K22</f>
        <v>0.3</v>
      </c>
      <c r="E21" s="181"/>
      <c r="F21" s="181"/>
      <c r="G21" s="181"/>
      <c r="H21" s="181"/>
      <c r="I21" s="183"/>
      <c r="J21" s="180"/>
      <c r="K21" s="198"/>
    </row>
    <row r="22" spans="1:11" ht="20.100000000000001" customHeight="1" x14ac:dyDescent="0.25">
      <c r="A22" s="204"/>
      <c r="B22" s="178">
        <v>53332810</v>
      </c>
      <c r="C22" s="183" t="s">
        <v>58</v>
      </c>
      <c r="D22" s="180">
        <f>[1]Income!K19+[1]Income!K31</f>
        <v>2500.8000000000002</v>
      </c>
      <c r="E22" s="181"/>
      <c r="F22" s="113"/>
      <c r="G22" s="113"/>
      <c r="H22" s="113"/>
      <c r="I22" s="113"/>
      <c r="J22" s="113"/>
      <c r="K22" s="198"/>
    </row>
    <row r="23" spans="1:11" ht="20.100000000000001" customHeight="1" x14ac:dyDescent="0.25">
      <c r="A23" s="204"/>
      <c r="B23" s="178">
        <v>33383024</v>
      </c>
      <c r="C23" s="183" t="s">
        <v>59</v>
      </c>
      <c r="D23" s="180">
        <f>[1]Income!K25+[1]Income!K32</f>
        <v>500.09</v>
      </c>
      <c r="E23" s="181"/>
      <c r="F23" s="113"/>
      <c r="G23" s="113"/>
      <c r="H23" s="113"/>
      <c r="I23" s="113"/>
      <c r="J23" s="113"/>
      <c r="K23" s="198"/>
    </row>
    <row r="24" spans="1:11" ht="20.100000000000001" customHeight="1" x14ac:dyDescent="0.25">
      <c r="A24" s="204"/>
      <c r="B24" s="178"/>
      <c r="C24" s="181"/>
      <c r="D24" s="180"/>
      <c r="E24" s="113"/>
      <c r="F24" s="113"/>
      <c r="G24" s="113"/>
      <c r="H24" s="113"/>
      <c r="I24" s="113"/>
      <c r="J24" s="113"/>
      <c r="K24" s="198"/>
    </row>
    <row r="25" spans="1:11" ht="20.100000000000001" customHeight="1" thickBot="1" x14ac:dyDescent="0.25">
      <c r="A25" s="209"/>
      <c r="B25" s="113"/>
      <c r="C25" s="190" t="s">
        <v>13</v>
      </c>
      <c r="D25" s="124"/>
      <c r="E25" s="186">
        <f>SUM(D19:D23)</f>
        <v>44579.94</v>
      </c>
      <c r="F25" s="113"/>
      <c r="G25" s="113"/>
      <c r="H25" s="113"/>
      <c r="I25" s="113"/>
      <c r="J25" s="113"/>
      <c r="K25" s="198"/>
    </row>
    <row r="26" spans="1:11" ht="20.100000000000001" customHeight="1" thickTop="1" x14ac:dyDescent="0.2">
      <c r="A26" s="209"/>
      <c r="B26" s="113"/>
      <c r="C26" s="113"/>
      <c r="D26" s="113"/>
      <c r="E26" s="113"/>
      <c r="F26" s="113"/>
      <c r="G26" s="113"/>
      <c r="H26" s="113"/>
      <c r="I26" s="113"/>
      <c r="J26" s="113"/>
      <c r="K26" s="198"/>
    </row>
    <row r="27" spans="1:11" ht="20.100000000000001" customHeight="1" x14ac:dyDescent="0.25">
      <c r="A27" s="200" t="s">
        <v>93</v>
      </c>
      <c r="B27" s="181"/>
      <c r="C27" s="181"/>
      <c r="D27" s="180"/>
      <c r="E27" s="181"/>
      <c r="F27" s="113"/>
      <c r="G27" s="113"/>
      <c r="H27" s="113"/>
      <c r="I27" s="113"/>
      <c r="J27" s="113"/>
      <c r="K27" s="198"/>
    </row>
    <row r="28" spans="1:11" ht="20.100000000000001" customHeight="1" x14ac:dyDescent="0.25">
      <c r="A28" s="204"/>
      <c r="B28" s="178">
        <v>20371528</v>
      </c>
      <c r="C28" s="187" t="s">
        <v>45</v>
      </c>
      <c r="D28" s="180">
        <f>[1]Expenditure!G72</f>
        <v>19004.773999999998</v>
      </c>
      <c r="E28" s="181"/>
      <c r="F28" s="113"/>
      <c r="G28" s="113"/>
      <c r="H28" s="113"/>
      <c r="I28" s="113"/>
      <c r="J28" s="113"/>
      <c r="K28" s="198"/>
    </row>
    <row r="29" spans="1:11" ht="20.100000000000001" customHeight="1" x14ac:dyDescent="0.25">
      <c r="A29" s="204"/>
      <c r="B29" s="178">
        <v>60811491</v>
      </c>
      <c r="C29" s="179" t="s">
        <v>46</v>
      </c>
      <c r="D29" s="180">
        <v>0</v>
      </c>
      <c r="E29" s="181"/>
      <c r="F29" s="113"/>
      <c r="G29" s="113"/>
      <c r="H29" s="113"/>
      <c r="I29" s="113"/>
      <c r="J29" s="113"/>
      <c r="K29" s="198"/>
    </row>
    <row r="30" spans="1:11" ht="20.100000000000001" customHeight="1" x14ac:dyDescent="0.25">
      <c r="A30" s="204"/>
      <c r="B30" s="178">
        <v>50342432</v>
      </c>
      <c r="C30" s="183" t="s">
        <v>57</v>
      </c>
      <c r="D30" s="180">
        <v>0</v>
      </c>
      <c r="E30" s="181"/>
      <c r="F30" s="124"/>
      <c r="G30" s="113"/>
      <c r="H30" s="113"/>
      <c r="I30" s="113"/>
      <c r="J30" s="113"/>
      <c r="K30" s="198"/>
    </row>
    <row r="31" spans="1:11" ht="20.100000000000001" customHeight="1" x14ac:dyDescent="0.25">
      <c r="A31" s="204"/>
      <c r="B31" s="178">
        <v>53332810</v>
      </c>
      <c r="C31" s="183" t="s">
        <v>58</v>
      </c>
      <c r="D31" s="180">
        <v>0</v>
      </c>
      <c r="E31" s="181"/>
      <c r="F31" s="113"/>
      <c r="G31" s="113"/>
      <c r="H31" s="113"/>
      <c r="I31" s="113"/>
      <c r="J31" s="113"/>
      <c r="K31" s="198"/>
    </row>
    <row r="32" spans="1:11" ht="20.100000000000001" customHeight="1" x14ac:dyDescent="0.25">
      <c r="A32" s="204"/>
      <c r="B32" s="178">
        <v>33383024</v>
      </c>
      <c r="C32" s="183" t="s">
        <v>59</v>
      </c>
      <c r="D32" s="180">
        <v>0</v>
      </c>
      <c r="E32" s="180"/>
      <c r="F32" s="113"/>
      <c r="G32" s="113"/>
      <c r="H32" s="113"/>
      <c r="I32" s="113"/>
      <c r="J32" s="113"/>
      <c r="K32" s="198"/>
    </row>
    <row r="33" spans="1:11" ht="20.100000000000001" customHeight="1" x14ac:dyDescent="0.25">
      <c r="A33" s="204"/>
      <c r="B33" s="178"/>
      <c r="C33" s="181"/>
      <c r="D33" s="180"/>
      <c r="E33" s="113"/>
      <c r="F33" s="124"/>
      <c r="G33" s="113"/>
      <c r="H33" s="113"/>
      <c r="I33" s="113"/>
      <c r="J33" s="113"/>
      <c r="K33" s="198"/>
    </row>
    <row r="34" spans="1:11" ht="20.100000000000001" customHeight="1" thickBot="1" x14ac:dyDescent="0.25">
      <c r="A34" s="209"/>
      <c r="B34" s="113"/>
      <c r="C34" s="190" t="s">
        <v>92</v>
      </c>
      <c r="D34" s="113"/>
      <c r="E34" s="186">
        <f>SUM(D28:D32)</f>
        <v>19004.773999999998</v>
      </c>
      <c r="F34" s="113"/>
      <c r="G34" s="113"/>
      <c r="H34" s="113"/>
      <c r="I34" s="113"/>
      <c r="J34" s="113"/>
      <c r="K34" s="198"/>
    </row>
    <row r="35" spans="1:11" ht="20.100000000000001" customHeight="1" thickTop="1" x14ac:dyDescent="0.2">
      <c r="A35" s="209"/>
      <c r="B35" s="113"/>
      <c r="C35" s="113"/>
      <c r="D35" s="113"/>
      <c r="E35" s="113"/>
      <c r="F35" s="113"/>
      <c r="G35" s="113"/>
      <c r="H35" s="113"/>
      <c r="I35" s="113"/>
      <c r="J35" s="113"/>
      <c r="K35" s="198"/>
    </row>
    <row r="36" spans="1:11" ht="20.100000000000001" customHeight="1" x14ac:dyDescent="0.2">
      <c r="A36" s="209"/>
      <c r="B36" s="113"/>
      <c r="C36" s="113"/>
      <c r="D36" s="113"/>
      <c r="E36" s="113"/>
      <c r="F36" s="113"/>
      <c r="G36" s="113"/>
      <c r="H36" s="113"/>
      <c r="I36" s="113"/>
      <c r="J36" s="113"/>
      <c r="K36" s="198"/>
    </row>
    <row r="37" spans="1:11" ht="20.100000000000001" customHeight="1" x14ac:dyDescent="0.2">
      <c r="A37" s="209"/>
      <c r="B37" s="113"/>
      <c r="C37" s="113"/>
      <c r="D37" s="113"/>
      <c r="E37" s="113"/>
      <c r="F37" s="113"/>
      <c r="G37" s="113"/>
      <c r="H37" s="113"/>
      <c r="I37" s="113"/>
      <c r="J37" s="113"/>
      <c r="K37" s="198"/>
    </row>
    <row r="38" spans="1:11" ht="20.100000000000001" customHeight="1" thickBot="1" x14ac:dyDescent="0.25">
      <c r="A38" s="209"/>
      <c r="B38" s="113"/>
      <c r="C38" s="210" t="s">
        <v>94</v>
      </c>
      <c r="D38" s="113"/>
      <c r="E38" s="191">
        <f>E16+E25-E34</f>
        <v>87931.09599999999</v>
      </c>
      <c r="F38" s="124"/>
      <c r="G38" s="124"/>
      <c r="H38" s="113"/>
      <c r="I38" s="210" t="s">
        <v>94</v>
      </c>
      <c r="J38" s="113"/>
      <c r="K38" s="211">
        <f>K11-K16</f>
        <v>87931.099999999977</v>
      </c>
    </row>
    <row r="39" spans="1:11" ht="20.100000000000001" customHeight="1" thickBot="1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20.100000000000001" customHeight="1" x14ac:dyDescent="0.2"/>
    <row r="43" spans="1:11" x14ac:dyDescent="0.2">
      <c r="F43" s="117"/>
      <c r="G43" s="117"/>
    </row>
    <row r="44" spans="1:11" x14ac:dyDescent="0.2">
      <c r="F44" s="117"/>
    </row>
    <row r="45" spans="1:11" x14ac:dyDescent="0.2">
      <c r="F45" s="117"/>
    </row>
    <row r="46" spans="1:11" x14ac:dyDescent="0.2">
      <c r="F46" s="117"/>
    </row>
    <row r="47" spans="1:11" x14ac:dyDescent="0.2">
      <c r="F47" s="117"/>
    </row>
    <row r="48" spans="1:11" x14ac:dyDescent="0.2">
      <c r="F48" s="117"/>
    </row>
    <row r="49" spans="6:8" x14ac:dyDescent="0.2">
      <c r="F49" s="117"/>
      <c r="H49" s="535"/>
    </row>
    <row r="50" spans="6:8" ht="100.5" customHeight="1" x14ac:dyDescent="0.2"/>
  </sheetData>
  <pageMargins left="0.25" right="0.25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0"/>
  <sheetViews>
    <sheetView topLeftCell="A9" zoomScale="75" zoomScaleNormal="75" workbookViewId="0">
      <selection activeCell="D21" sqref="D21"/>
    </sheetView>
  </sheetViews>
  <sheetFormatPr defaultRowHeight="12.75" x14ac:dyDescent="0.2"/>
  <cols>
    <col min="1" max="1" width="14.140625" customWidth="1"/>
    <col min="2" max="2" width="12.7109375" customWidth="1"/>
    <col min="3" max="3" width="27.7109375" customWidth="1"/>
    <col min="4" max="4" width="12" bestFit="1" customWidth="1"/>
    <col min="5" max="5" width="12.85546875" customWidth="1"/>
    <col min="6" max="6" width="22.7109375" customWidth="1"/>
    <col min="7" max="7" width="13.5703125" customWidth="1"/>
    <col min="8" max="8" width="13.140625" customWidth="1"/>
    <col min="9" max="9" width="26.28515625" customWidth="1"/>
    <col min="10" max="10" width="13.28515625" customWidth="1"/>
    <col min="11" max="11" width="18" customWidth="1"/>
    <col min="12" max="12" width="13.5703125" customWidth="1"/>
    <col min="14" max="14" width="14.7109375" customWidth="1"/>
  </cols>
  <sheetData>
    <row r="1" spans="1:14" ht="20.25" x14ac:dyDescent="0.3">
      <c r="A1" s="193" t="s">
        <v>550</v>
      </c>
      <c r="B1" s="194"/>
      <c r="C1" s="194"/>
      <c r="D1" s="194"/>
      <c r="E1" s="194"/>
      <c r="F1" s="194"/>
      <c r="G1" s="195"/>
      <c r="H1" s="195"/>
      <c r="I1" s="195"/>
      <c r="J1" s="195"/>
      <c r="K1" s="196"/>
    </row>
    <row r="2" spans="1:14" ht="20.25" x14ac:dyDescent="0.2">
      <c r="A2" s="582"/>
      <c r="B2" s="583"/>
      <c r="C2" s="583"/>
      <c r="D2" s="113"/>
      <c r="E2" s="113"/>
      <c r="F2" s="113"/>
      <c r="G2" s="134"/>
      <c r="H2" s="134"/>
      <c r="I2" s="134"/>
      <c r="J2" s="134"/>
      <c r="K2" s="198"/>
    </row>
    <row r="3" spans="1:14" ht="20.100000000000001" customHeight="1" x14ac:dyDescent="0.3">
      <c r="A3" s="199"/>
      <c r="B3" s="113"/>
      <c r="C3" s="113"/>
      <c r="D3" s="113"/>
      <c r="E3" s="113"/>
      <c r="F3" s="113"/>
      <c r="G3" s="134"/>
      <c r="H3" s="134"/>
      <c r="I3" s="134"/>
      <c r="J3" s="134"/>
      <c r="K3" s="198"/>
    </row>
    <row r="4" spans="1:14" ht="20.100000000000001" customHeight="1" x14ac:dyDescent="0.2">
      <c r="A4" s="200" t="s">
        <v>90</v>
      </c>
      <c r="B4" s="181"/>
      <c r="C4" s="181"/>
      <c r="D4" s="181"/>
      <c r="E4" s="181"/>
      <c r="F4" s="113"/>
      <c r="G4" s="188" t="s">
        <v>563</v>
      </c>
      <c r="H4" s="181"/>
      <c r="I4" s="181"/>
      <c r="J4" s="181"/>
      <c r="K4" s="201"/>
    </row>
    <row r="5" spans="1:14" ht="20.100000000000001" customHeight="1" x14ac:dyDescent="0.25">
      <c r="A5" s="202">
        <v>44287</v>
      </c>
      <c r="B5" s="178">
        <v>20371528</v>
      </c>
      <c r="C5" s="179" t="s">
        <v>45</v>
      </c>
      <c r="D5" s="180">
        <v>21805.67</v>
      </c>
      <c r="E5" s="181"/>
      <c r="F5" s="113"/>
      <c r="G5" s="177">
        <v>44651</v>
      </c>
      <c r="H5" s="178">
        <v>20371528</v>
      </c>
      <c r="I5" s="187" t="s">
        <v>45</v>
      </c>
      <c r="J5" s="180">
        <v>28039.439999999999</v>
      </c>
      <c r="K5" s="201"/>
    </row>
    <row r="6" spans="1:14" ht="20.100000000000001" customHeight="1" x14ac:dyDescent="0.25">
      <c r="A6" s="203">
        <v>44287</v>
      </c>
      <c r="B6" s="178">
        <v>60811491</v>
      </c>
      <c r="C6" s="179" t="s">
        <v>46</v>
      </c>
      <c r="D6" s="180">
        <v>3275.79</v>
      </c>
      <c r="E6" s="182"/>
      <c r="F6" s="113"/>
      <c r="G6" s="177">
        <v>44651</v>
      </c>
      <c r="H6" s="178">
        <v>60811491</v>
      </c>
      <c r="I6" s="179" t="s">
        <v>46</v>
      </c>
      <c r="J6" s="180">
        <v>3275.79</v>
      </c>
      <c r="K6" s="201"/>
    </row>
    <row r="7" spans="1:14" ht="20.100000000000001" customHeight="1" x14ac:dyDescent="0.25">
      <c r="A7" s="202">
        <v>44287</v>
      </c>
      <c r="B7" s="178">
        <v>50342432</v>
      </c>
      <c r="C7" s="183" t="s">
        <v>57</v>
      </c>
      <c r="D7" s="180">
        <v>12168.37</v>
      </c>
      <c r="E7" s="184"/>
      <c r="F7" s="113"/>
      <c r="G7" s="177">
        <v>44651</v>
      </c>
      <c r="H7" s="178">
        <v>50342432</v>
      </c>
      <c r="I7" s="183" t="s">
        <v>57</v>
      </c>
      <c r="J7" s="180">
        <v>12169.57</v>
      </c>
      <c r="K7" s="201"/>
    </row>
    <row r="8" spans="1:14" ht="20.100000000000001" customHeight="1" x14ac:dyDescent="0.25">
      <c r="A8" s="203">
        <v>44287</v>
      </c>
      <c r="B8" s="178">
        <v>53332810</v>
      </c>
      <c r="C8" s="183" t="s">
        <v>58</v>
      </c>
      <c r="D8" s="180">
        <v>22888.55</v>
      </c>
      <c r="E8" s="183"/>
      <c r="F8" s="113"/>
      <c r="G8" s="177">
        <v>44651</v>
      </c>
      <c r="H8" s="178">
        <v>53332810</v>
      </c>
      <c r="I8" s="183" t="s">
        <v>58</v>
      </c>
      <c r="J8" s="180">
        <v>27891.05</v>
      </c>
      <c r="K8" s="201"/>
    </row>
    <row r="9" spans="1:14" ht="20.100000000000001" customHeight="1" x14ac:dyDescent="0.25">
      <c r="A9" s="202">
        <v>44287</v>
      </c>
      <c r="B9" s="178">
        <v>33383024</v>
      </c>
      <c r="C9" s="183" t="s">
        <v>59</v>
      </c>
      <c r="D9" s="185">
        <v>3030.81</v>
      </c>
      <c r="E9" s="184"/>
      <c r="F9" s="113"/>
      <c r="G9" s="177">
        <v>44651</v>
      </c>
      <c r="H9" s="178">
        <v>33383024</v>
      </c>
      <c r="I9" s="183" t="s">
        <v>59</v>
      </c>
      <c r="J9" s="185">
        <v>4031.17</v>
      </c>
      <c r="K9" s="201"/>
    </row>
    <row r="10" spans="1:14" ht="20.100000000000001" customHeight="1" x14ac:dyDescent="0.25">
      <c r="A10" s="203"/>
      <c r="B10" s="183"/>
      <c r="C10" s="183"/>
      <c r="D10" s="184"/>
      <c r="E10" s="181"/>
      <c r="F10" s="113"/>
      <c r="G10" s="177"/>
      <c r="H10" s="178"/>
      <c r="I10" s="183"/>
      <c r="J10" s="185"/>
      <c r="K10" s="201"/>
    </row>
    <row r="11" spans="1:14" ht="20.100000000000001" customHeight="1" thickBot="1" x14ac:dyDescent="0.25">
      <c r="A11" s="204"/>
      <c r="B11" s="181"/>
      <c r="C11" s="189" t="s">
        <v>81</v>
      </c>
      <c r="D11" s="113"/>
      <c r="E11" s="186">
        <f>SUM(D5:D9)</f>
        <v>63169.19</v>
      </c>
      <c r="G11" s="181"/>
      <c r="H11" s="181"/>
      <c r="I11" s="189" t="s">
        <v>87</v>
      </c>
      <c r="J11" s="205"/>
      <c r="K11" s="206">
        <f>SUM(J5:J9)</f>
        <v>75407.02</v>
      </c>
    </row>
    <row r="12" spans="1:14" ht="20.100000000000001" customHeight="1" thickTop="1" x14ac:dyDescent="0.2">
      <c r="A12" s="204"/>
      <c r="B12" s="181"/>
      <c r="C12" s="181"/>
      <c r="D12" s="181"/>
      <c r="E12" s="181"/>
      <c r="F12" s="113"/>
      <c r="G12" s="113"/>
      <c r="H12" s="113"/>
      <c r="I12" s="113"/>
      <c r="J12" s="113"/>
      <c r="K12" s="198"/>
    </row>
    <row r="13" spans="1:14" ht="20.100000000000001" customHeight="1" x14ac:dyDescent="0.25">
      <c r="A13" s="207" t="s">
        <v>619</v>
      </c>
      <c r="B13" s="178"/>
      <c r="C13" s="181"/>
      <c r="D13" s="180"/>
      <c r="E13" s="181"/>
      <c r="F13" s="181"/>
      <c r="G13" s="176" t="s">
        <v>291</v>
      </c>
      <c r="H13" s="178"/>
      <c r="I13" s="183"/>
      <c r="J13" s="180"/>
      <c r="K13" s="201"/>
    </row>
    <row r="14" spans="1:14" ht="20.100000000000001" customHeight="1" thickBot="1" x14ac:dyDescent="0.3">
      <c r="A14" s="204"/>
      <c r="B14" s="178"/>
      <c r="C14" s="183" t="s">
        <v>278</v>
      </c>
      <c r="D14" s="309">
        <v>813.26</v>
      </c>
      <c r="E14" s="181"/>
      <c r="F14" s="113"/>
      <c r="G14" s="181"/>
      <c r="H14" s="178"/>
      <c r="I14" s="183"/>
      <c r="J14" s="180"/>
      <c r="K14" s="208"/>
    </row>
    <row r="15" spans="1:14" ht="20.100000000000001" customHeight="1" thickTop="1" x14ac:dyDescent="0.25">
      <c r="A15" s="204"/>
      <c r="B15" s="178"/>
      <c r="C15" s="183"/>
      <c r="D15" s="180"/>
      <c r="E15" s="181"/>
      <c r="F15" s="113"/>
      <c r="G15" s="181"/>
      <c r="H15" s="178"/>
      <c r="I15" s="183" t="s">
        <v>620</v>
      </c>
      <c r="J15" s="180">
        <v>12.1</v>
      </c>
      <c r="K15" s="208"/>
    </row>
    <row r="16" spans="1:14" ht="20.100000000000001" customHeight="1" thickBot="1" x14ac:dyDescent="0.3">
      <c r="A16" s="204"/>
      <c r="B16" s="181"/>
      <c r="C16" s="189" t="s">
        <v>91</v>
      </c>
      <c r="D16" s="113"/>
      <c r="E16" s="186">
        <f>E11-D14</f>
        <v>62355.93</v>
      </c>
      <c r="F16" s="113"/>
      <c r="G16" s="181"/>
      <c r="H16" s="178"/>
      <c r="I16" s="183"/>
      <c r="K16" s="308">
        <f>SUM(J14:J15)</f>
        <v>12.1</v>
      </c>
      <c r="L16" s="209"/>
      <c r="N16" s="117"/>
    </row>
    <row r="17" spans="1:11" ht="20.100000000000001" customHeight="1" thickTop="1" x14ac:dyDescent="0.25">
      <c r="A17" s="204"/>
      <c r="B17" s="181"/>
      <c r="C17" s="181"/>
      <c r="D17" s="181"/>
      <c r="E17" s="180"/>
      <c r="F17" s="113"/>
      <c r="G17" s="181"/>
      <c r="H17" s="178"/>
      <c r="I17" s="183"/>
      <c r="J17" s="180"/>
      <c r="K17" s="208"/>
    </row>
    <row r="18" spans="1:11" ht="20.100000000000001" customHeight="1" x14ac:dyDescent="0.25">
      <c r="A18" s="200" t="s">
        <v>561</v>
      </c>
      <c r="B18" s="181"/>
      <c r="C18" s="181"/>
      <c r="D18" s="181"/>
      <c r="E18" s="181"/>
      <c r="F18" s="113"/>
      <c r="G18" s="181"/>
      <c r="H18" s="178"/>
      <c r="I18" s="183"/>
      <c r="J18" s="180"/>
      <c r="K18" s="208"/>
    </row>
    <row r="19" spans="1:11" ht="20.100000000000001" customHeight="1" x14ac:dyDescent="0.25">
      <c r="A19" s="204"/>
      <c r="B19" s="178">
        <v>20371528</v>
      </c>
      <c r="C19" s="187" t="s">
        <v>45</v>
      </c>
      <c r="D19" s="180">
        <f>SUM(Income!K46+Income!K92)</f>
        <v>49501.68</v>
      </c>
      <c r="E19" s="181"/>
      <c r="F19" s="113"/>
      <c r="G19" s="181"/>
      <c r="H19" s="178"/>
      <c r="I19" s="183"/>
      <c r="J19" s="180"/>
      <c r="K19" s="208"/>
    </row>
    <row r="20" spans="1:11" ht="20.100000000000001" customHeight="1" x14ac:dyDescent="0.25">
      <c r="A20" s="204"/>
      <c r="B20" s="178">
        <v>60811491</v>
      </c>
      <c r="C20" s="179" t="s">
        <v>46</v>
      </c>
      <c r="D20" s="180">
        <v>0</v>
      </c>
      <c r="E20" s="181"/>
      <c r="F20" s="113"/>
      <c r="G20" s="181"/>
      <c r="H20" s="178"/>
      <c r="I20" s="183"/>
      <c r="J20" s="180"/>
      <c r="K20" s="208"/>
    </row>
    <row r="21" spans="1:11" ht="20.100000000000001" customHeight="1" x14ac:dyDescent="0.25">
      <c r="A21" s="204"/>
      <c r="B21" s="178">
        <v>50342432</v>
      </c>
      <c r="C21" s="183" t="s">
        <v>57</v>
      </c>
      <c r="D21" s="180">
        <f>SUM(Income!K32)</f>
        <v>1.2</v>
      </c>
      <c r="E21" s="181"/>
      <c r="F21" s="181"/>
      <c r="G21" s="181"/>
      <c r="H21" s="181"/>
      <c r="I21" s="183"/>
      <c r="J21" s="180"/>
      <c r="K21" s="198"/>
    </row>
    <row r="22" spans="1:11" ht="20.100000000000001" customHeight="1" x14ac:dyDescent="0.25">
      <c r="A22" s="204"/>
      <c r="B22" s="178">
        <v>53332810</v>
      </c>
      <c r="C22" s="183" t="s">
        <v>58</v>
      </c>
      <c r="D22" s="180">
        <f>SUM(Income!K27)</f>
        <v>5002.5</v>
      </c>
      <c r="E22" s="181"/>
      <c r="F22" s="113"/>
      <c r="G22" s="113"/>
      <c r="H22" s="113"/>
      <c r="I22" s="113"/>
      <c r="J22" s="113"/>
      <c r="K22" s="198"/>
    </row>
    <row r="23" spans="1:11" ht="20.100000000000001" customHeight="1" x14ac:dyDescent="0.25">
      <c r="A23" s="204"/>
      <c r="B23" s="178">
        <v>33383024</v>
      </c>
      <c r="C23" s="183" t="s">
        <v>59</v>
      </c>
      <c r="D23" s="180">
        <f>SUM(Income!K39)</f>
        <v>1000.36</v>
      </c>
      <c r="E23" s="181"/>
      <c r="F23" s="113"/>
      <c r="G23" s="113"/>
      <c r="H23" s="113"/>
      <c r="I23" s="113"/>
      <c r="J23" s="113"/>
      <c r="K23" s="198"/>
    </row>
    <row r="24" spans="1:11" ht="20.100000000000001" customHeight="1" x14ac:dyDescent="0.25">
      <c r="A24" s="204"/>
      <c r="B24" s="178"/>
      <c r="C24" s="181"/>
      <c r="D24" s="180"/>
      <c r="E24" s="113"/>
      <c r="F24" s="113"/>
      <c r="G24" s="113"/>
      <c r="H24" s="113"/>
      <c r="I24" s="113"/>
      <c r="J24" s="113"/>
      <c r="K24" s="198"/>
    </row>
    <row r="25" spans="1:11" ht="20.100000000000001" customHeight="1" thickBot="1" x14ac:dyDescent="0.25">
      <c r="A25" s="209"/>
      <c r="B25" s="113"/>
      <c r="C25" s="190" t="s">
        <v>13</v>
      </c>
      <c r="D25" s="124"/>
      <c r="E25" s="186">
        <f>SUM(D19:D23)</f>
        <v>55505.74</v>
      </c>
      <c r="F25" s="113"/>
      <c r="G25" s="113"/>
      <c r="H25" s="113"/>
      <c r="I25" s="113"/>
      <c r="J25" s="113"/>
      <c r="K25" s="198"/>
    </row>
    <row r="26" spans="1:11" ht="20.100000000000001" customHeight="1" thickTop="1" x14ac:dyDescent="0.2">
      <c r="A26" s="209"/>
      <c r="B26" s="113"/>
      <c r="C26" s="113"/>
      <c r="D26" s="113"/>
      <c r="E26" s="113"/>
      <c r="F26" s="113"/>
      <c r="G26" s="113"/>
      <c r="H26" s="113"/>
      <c r="I26" s="113"/>
      <c r="J26" s="113"/>
      <c r="K26" s="198"/>
    </row>
    <row r="27" spans="1:11" ht="20.100000000000001" customHeight="1" x14ac:dyDescent="0.25">
      <c r="A27" s="200" t="s">
        <v>562</v>
      </c>
      <c r="B27" s="181"/>
      <c r="C27" s="181"/>
      <c r="D27" s="180"/>
      <c r="E27" s="181"/>
      <c r="F27" s="113"/>
      <c r="G27" s="113"/>
      <c r="H27" s="113"/>
      <c r="I27" s="113"/>
      <c r="J27" s="113"/>
      <c r="K27" s="198"/>
    </row>
    <row r="28" spans="1:11" ht="20.100000000000001" customHeight="1" x14ac:dyDescent="0.25">
      <c r="A28" s="204"/>
      <c r="B28" s="178">
        <v>20371528</v>
      </c>
      <c r="C28" s="187" t="s">
        <v>45</v>
      </c>
      <c r="D28" s="180">
        <f>SUM(Expenditure!G72+Expenditure!G162)</f>
        <v>42466.753999999994</v>
      </c>
      <c r="E28" s="181"/>
      <c r="F28" s="113"/>
      <c r="G28" s="113"/>
      <c r="H28" s="113"/>
      <c r="I28" s="113"/>
      <c r="J28" s="113"/>
      <c r="K28" s="198"/>
    </row>
    <row r="29" spans="1:11" ht="20.100000000000001" customHeight="1" x14ac:dyDescent="0.25">
      <c r="A29" s="204"/>
      <c r="B29" s="178">
        <v>60811491</v>
      </c>
      <c r="C29" s="179" t="s">
        <v>46</v>
      </c>
      <c r="D29" s="180">
        <v>0</v>
      </c>
      <c r="E29" s="181"/>
      <c r="F29" s="113"/>
      <c r="G29" s="113"/>
      <c r="H29" s="113"/>
      <c r="I29" s="113"/>
      <c r="J29" s="113"/>
      <c r="K29" s="198"/>
    </row>
    <row r="30" spans="1:11" ht="20.100000000000001" customHeight="1" x14ac:dyDescent="0.25">
      <c r="A30" s="204"/>
      <c r="B30" s="178">
        <v>50342432</v>
      </c>
      <c r="C30" s="183" t="s">
        <v>57</v>
      </c>
      <c r="D30" s="180">
        <v>0</v>
      </c>
      <c r="E30" s="181"/>
      <c r="F30" s="124"/>
      <c r="G30" s="113"/>
      <c r="H30" s="113"/>
      <c r="I30" s="113"/>
      <c r="J30" s="113"/>
      <c r="K30" s="198"/>
    </row>
    <row r="31" spans="1:11" ht="20.100000000000001" customHeight="1" x14ac:dyDescent="0.25">
      <c r="A31" s="204"/>
      <c r="B31" s="178">
        <v>53332810</v>
      </c>
      <c r="C31" s="183" t="s">
        <v>58</v>
      </c>
      <c r="D31" s="180">
        <v>0</v>
      </c>
      <c r="E31" s="181"/>
      <c r="F31" s="113"/>
      <c r="G31" s="113"/>
      <c r="H31" s="113"/>
      <c r="I31" s="113"/>
      <c r="J31" s="113"/>
      <c r="K31" s="198"/>
    </row>
    <row r="32" spans="1:11" ht="20.100000000000001" customHeight="1" x14ac:dyDescent="0.25">
      <c r="A32" s="204"/>
      <c r="B32" s="178">
        <v>33383024</v>
      </c>
      <c r="C32" s="183" t="s">
        <v>59</v>
      </c>
      <c r="D32" s="180">
        <v>0</v>
      </c>
      <c r="E32" s="180"/>
      <c r="F32" s="113"/>
      <c r="G32" s="113"/>
      <c r="H32" s="113"/>
      <c r="I32" s="113"/>
      <c r="J32" s="113"/>
      <c r="K32" s="198"/>
    </row>
    <row r="33" spans="1:11" ht="20.100000000000001" customHeight="1" x14ac:dyDescent="0.25">
      <c r="A33" s="204"/>
      <c r="B33" s="178"/>
      <c r="C33" s="181"/>
      <c r="D33" s="180"/>
      <c r="E33" s="113"/>
      <c r="F33" s="124"/>
      <c r="G33" s="113"/>
      <c r="H33" s="113"/>
      <c r="I33" s="113"/>
      <c r="J33" s="113"/>
      <c r="K33" s="198"/>
    </row>
    <row r="34" spans="1:11" ht="20.100000000000001" customHeight="1" thickBot="1" x14ac:dyDescent="0.25">
      <c r="A34" s="209"/>
      <c r="B34" s="113"/>
      <c r="C34" s="190" t="s">
        <v>92</v>
      </c>
      <c r="D34" s="113"/>
      <c r="E34" s="186">
        <f>SUM(D28:D32)</f>
        <v>42466.753999999994</v>
      </c>
      <c r="F34" s="113"/>
      <c r="G34" s="113"/>
      <c r="H34" s="113"/>
      <c r="I34" s="113"/>
      <c r="J34" s="113"/>
      <c r="K34" s="198"/>
    </row>
    <row r="35" spans="1:11" ht="20.100000000000001" customHeight="1" thickTop="1" x14ac:dyDescent="0.2">
      <c r="A35" s="209"/>
      <c r="B35" s="113"/>
      <c r="C35" s="113"/>
      <c r="D35" s="113"/>
      <c r="E35" s="113"/>
      <c r="F35" s="113"/>
      <c r="G35" s="113"/>
      <c r="H35" s="113"/>
      <c r="I35" s="113"/>
      <c r="J35" s="113"/>
      <c r="K35" s="198"/>
    </row>
    <row r="36" spans="1:11" ht="20.100000000000001" customHeight="1" x14ac:dyDescent="0.2">
      <c r="A36" s="209"/>
      <c r="B36" s="113"/>
      <c r="C36" s="113"/>
      <c r="D36" s="113"/>
      <c r="E36" s="113"/>
      <c r="F36" s="113"/>
      <c r="G36" s="113"/>
      <c r="H36" s="113"/>
      <c r="I36" s="113"/>
      <c r="J36" s="113"/>
      <c r="K36" s="198"/>
    </row>
    <row r="37" spans="1:11" ht="20.100000000000001" customHeight="1" x14ac:dyDescent="0.2">
      <c r="A37" s="209"/>
      <c r="B37" s="113"/>
      <c r="C37" s="113"/>
      <c r="D37" s="113"/>
      <c r="E37" s="113"/>
      <c r="F37" s="113"/>
      <c r="G37" s="113"/>
      <c r="H37" s="113"/>
      <c r="I37" s="113"/>
      <c r="J37" s="113"/>
      <c r="K37" s="198"/>
    </row>
    <row r="38" spans="1:11" ht="20.100000000000001" customHeight="1" thickBot="1" x14ac:dyDescent="0.25">
      <c r="A38" s="209"/>
      <c r="B38" s="113"/>
      <c r="C38" s="210" t="s">
        <v>94</v>
      </c>
      <c r="D38" s="113"/>
      <c r="E38" s="191">
        <f>E16+E25-E34</f>
        <v>75394.915999999997</v>
      </c>
      <c r="F38" s="124"/>
      <c r="G38" s="124"/>
      <c r="H38" s="113"/>
      <c r="I38" s="210" t="s">
        <v>94</v>
      </c>
      <c r="J38" s="113"/>
      <c r="K38" s="211">
        <f>K11-K16</f>
        <v>75394.92</v>
      </c>
    </row>
    <row r="39" spans="1:11" ht="20.100000000000001" customHeight="1" thickBot="1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20.100000000000001" customHeight="1" x14ac:dyDescent="0.2"/>
    <row r="43" spans="1:11" x14ac:dyDescent="0.2">
      <c r="F43" s="117"/>
      <c r="G43" s="117"/>
    </row>
    <row r="44" spans="1:11" x14ac:dyDescent="0.2">
      <c r="F44" s="117"/>
    </row>
    <row r="45" spans="1:11" x14ac:dyDescent="0.2">
      <c r="F45" s="117"/>
    </row>
    <row r="46" spans="1:11" x14ac:dyDescent="0.2">
      <c r="F46" s="117"/>
    </row>
    <row r="47" spans="1:11" x14ac:dyDescent="0.2">
      <c r="F47" s="117"/>
    </row>
    <row r="48" spans="1:11" x14ac:dyDescent="0.2">
      <c r="F48" s="117"/>
    </row>
    <row r="49" spans="6:8" x14ac:dyDescent="0.2">
      <c r="F49" s="117"/>
      <c r="H49" s="135"/>
    </row>
    <row r="50" spans="6:8" ht="100.5" customHeight="1" x14ac:dyDescent="0.2"/>
  </sheetData>
  <mergeCells count="1">
    <mergeCell ref="A2:C2"/>
  </mergeCells>
  <pageMargins left="0.25" right="0.25" top="0.75" bottom="0.75" header="0.3" footer="0.3"/>
  <pageSetup paperSize="9" scale="62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8" sqref="A8"/>
    </sheetView>
  </sheetViews>
  <sheetFormatPr defaultRowHeight="12.75" x14ac:dyDescent="0.2"/>
  <cols>
    <col min="1" max="1" width="13.140625" customWidth="1"/>
    <col min="2" max="2" width="13.85546875" customWidth="1"/>
    <col min="3" max="3" width="14.42578125" customWidth="1"/>
    <col min="4" max="4" width="16.42578125" customWidth="1"/>
    <col min="5" max="5" width="15.5703125" customWidth="1"/>
    <col min="6" max="6" width="14" customWidth="1"/>
    <col min="7" max="7" width="14.85546875" customWidth="1"/>
    <col min="8" max="8" width="16.7109375" customWidth="1"/>
    <col min="9" max="9" width="12.5703125" customWidth="1"/>
  </cols>
  <sheetData>
    <row r="1" spans="1:10" ht="20.25" x14ac:dyDescent="0.3">
      <c r="A1" s="15" t="s">
        <v>84</v>
      </c>
    </row>
    <row r="3" spans="1:10" ht="18.75" x14ac:dyDescent="0.3">
      <c r="D3" s="116"/>
      <c r="E3" s="116"/>
      <c r="F3" s="119"/>
      <c r="G3" s="119"/>
    </row>
    <row r="5" spans="1:10" ht="153" x14ac:dyDescent="0.2">
      <c r="A5" s="142"/>
      <c r="B5" s="143" t="s">
        <v>78</v>
      </c>
      <c r="C5" s="52" t="s">
        <v>49</v>
      </c>
      <c r="D5" s="52" t="s">
        <v>75</v>
      </c>
      <c r="E5" s="143" t="s">
        <v>79</v>
      </c>
      <c r="F5" s="144" t="s">
        <v>34</v>
      </c>
      <c r="G5" s="144" t="s">
        <v>82</v>
      </c>
      <c r="H5" s="174" t="s">
        <v>76</v>
      </c>
    </row>
    <row r="6" spans="1:10" ht="18.75" x14ac:dyDescent="0.3">
      <c r="A6" s="140" t="s">
        <v>85</v>
      </c>
      <c r="B6" s="141">
        <v>3107.07</v>
      </c>
      <c r="C6" s="141">
        <v>1299.92</v>
      </c>
      <c r="D6" s="118">
        <v>250</v>
      </c>
      <c r="E6" s="118"/>
      <c r="F6" s="133"/>
      <c r="G6" s="133">
        <f>SUM(B6:F6)</f>
        <v>4656.99</v>
      </c>
      <c r="J6" s="117"/>
    </row>
    <row r="7" spans="1:10" ht="44.25" x14ac:dyDescent="0.3">
      <c r="A7" s="175" t="s">
        <v>89</v>
      </c>
      <c r="B7" s="142"/>
      <c r="C7" s="142"/>
      <c r="D7" s="52"/>
      <c r="E7" s="52">
        <v>500</v>
      </c>
      <c r="F7" s="129">
        <v>9345</v>
      </c>
      <c r="G7" s="129"/>
      <c r="H7">
        <v>1910.37</v>
      </c>
    </row>
    <row r="8" spans="1:10" ht="18.75" x14ac:dyDescent="0.3">
      <c r="A8" s="142"/>
      <c r="B8" s="142"/>
      <c r="C8" s="142"/>
      <c r="D8" s="130"/>
      <c r="E8" s="130"/>
      <c r="F8" s="131"/>
      <c r="G8" s="131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Normal="100" workbookViewId="0">
      <selection activeCell="E8" sqref="E8"/>
    </sheetView>
  </sheetViews>
  <sheetFormatPr defaultRowHeight="12.75" x14ac:dyDescent="0.2"/>
  <cols>
    <col min="1" max="1" width="33" customWidth="1"/>
    <col min="2" max="2" width="5.140625" customWidth="1"/>
    <col min="3" max="3" width="17.140625" customWidth="1"/>
    <col min="4" max="4" width="13" customWidth="1"/>
    <col min="5" max="5" width="12.28515625" customWidth="1"/>
    <col min="6" max="6" width="12.140625" customWidth="1"/>
    <col min="7" max="7" width="12.42578125" customWidth="1"/>
    <col min="8" max="8" width="13.42578125" customWidth="1"/>
    <col min="9" max="9" width="13.85546875" customWidth="1"/>
    <col min="10" max="10" width="12.5703125" customWidth="1"/>
    <col min="11" max="11" width="11.42578125" customWidth="1"/>
    <col min="12" max="12" width="13.140625" customWidth="1"/>
    <col min="13" max="13" width="13.42578125" customWidth="1"/>
    <col min="14" max="14" width="13.85546875" customWidth="1"/>
    <col min="15" max="15" width="15.5703125" customWidth="1"/>
    <col min="16" max="16" width="13.140625" customWidth="1"/>
    <col min="17" max="17" width="12.28515625" customWidth="1"/>
    <col min="18" max="18" width="13.140625" customWidth="1"/>
    <col min="19" max="19" width="16.42578125" customWidth="1"/>
    <col min="20" max="20" width="15.7109375" customWidth="1"/>
    <col min="21" max="21" width="13.85546875" customWidth="1"/>
    <col min="22" max="22" width="14" customWidth="1"/>
    <col min="23" max="23" width="12.140625" customWidth="1"/>
    <col min="24" max="24" width="14.5703125" customWidth="1"/>
    <col min="25" max="25" width="11.42578125" customWidth="1"/>
    <col min="26" max="26" width="12" customWidth="1"/>
    <col min="27" max="28" width="11" customWidth="1"/>
    <col min="29" max="31" width="12.28515625" customWidth="1"/>
  </cols>
  <sheetData>
    <row r="1" spans="1:32" ht="18.75" x14ac:dyDescent="0.3">
      <c r="A1" s="50"/>
      <c r="B1" s="9"/>
      <c r="C1" s="11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32" ht="18.75" x14ac:dyDescent="0.3">
      <c r="A2" s="50"/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32" ht="18.75" x14ac:dyDescent="0.3">
      <c r="A3" s="50"/>
      <c r="B3" s="9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32" ht="15.75" x14ac:dyDescent="0.25">
      <c r="A4" s="49"/>
      <c r="B4" s="4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32" ht="15.75" customHeight="1" x14ac:dyDescent="0.2">
      <c r="A5" s="148"/>
      <c r="B5" s="149"/>
      <c r="C5" s="149"/>
      <c r="D5" s="150"/>
      <c r="E5" s="151"/>
      <c r="F5" s="584" t="s">
        <v>65</v>
      </c>
      <c r="G5" s="585"/>
      <c r="H5" s="585"/>
      <c r="I5" s="586"/>
      <c r="J5" s="23" t="s">
        <v>2</v>
      </c>
      <c r="K5" s="23" t="s">
        <v>3</v>
      </c>
      <c r="L5" s="23" t="s">
        <v>71</v>
      </c>
      <c r="M5" s="23" t="s">
        <v>72</v>
      </c>
      <c r="N5" s="584" t="s">
        <v>68</v>
      </c>
      <c r="O5" s="585"/>
      <c r="P5" s="585"/>
      <c r="Q5" s="586"/>
      <c r="R5" s="228"/>
      <c r="S5" s="584" t="s">
        <v>67</v>
      </c>
      <c r="T5" s="586"/>
      <c r="U5" s="584" t="s">
        <v>69</v>
      </c>
      <c r="V5" s="585"/>
      <c r="W5" s="585"/>
      <c r="X5" s="23" t="s">
        <v>74</v>
      </c>
      <c r="Y5" s="584" t="s">
        <v>70</v>
      </c>
      <c r="Z5" s="585"/>
      <c r="AA5" s="585"/>
      <c r="AB5" s="586"/>
      <c r="AC5" s="23" t="s">
        <v>73</v>
      </c>
      <c r="AD5" s="23"/>
      <c r="AE5" s="320"/>
      <c r="AF5" s="152"/>
    </row>
    <row r="6" spans="1:32" ht="89.25" x14ac:dyDescent="0.2">
      <c r="A6" s="23" t="s">
        <v>11</v>
      </c>
      <c r="B6" s="149" t="s">
        <v>62</v>
      </c>
      <c r="C6" s="149" t="s">
        <v>64</v>
      </c>
      <c r="D6" s="150" t="s">
        <v>9</v>
      </c>
      <c r="E6" s="151" t="s">
        <v>61</v>
      </c>
      <c r="F6" s="29" t="s">
        <v>8</v>
      </c>
      <c r="G6" s="22" t="s">
        <v>38</v>
      </c>
      <c r="H6" s="22" t="s">
        <v>32</v>
      </c>
      <c r="I6" s="22" t="s">
        <v>6</v>
      </c>
      <c r="J6" s="22" t="s">
        <v>2</v>
      </c>
      <c r="K6" s="22" t="s">
        <v>3</v>
      </c>
      <c r="L6" s="22" t="s">
        <v>41</v>
      </c>
      <c r="M6" s="22" t="s">
        <v>19</v>
      </c>
      <c r="N6" s="22" t="s">
        <v>40</v>
      </c>
      <c r="O6" s="22" t="s">
        <v>4</v>
      </c>
      <c r="P6" s="22" t="s">
        <v>66</v>
      </c>
      <c r="Q6" s="22" t="s">
        <v>5</v>
      </c>
      <c r="R6" s="22" t="s">
        <v>95</v>
      </c>
      <c r="S6" s="22" t="s">
        <v>67</v>
      </c>
      <c r="T6" s="154" t="s">
        <v>53</v>
      </c>
      <c r="U6" s="22" t="s">
        <v>20</v>
      </c>
      <c r="V6" s="22" t="s">
        <v>39</v>
      </c>
      <c r="W6" s="22" t="s">
        <v>52</v>
      </c>
      <c r="X6" s="22" t="s">
        <v>37</v>
      </c>
      <c r="Y6" s="22" t="s">
        <v>22</v>
      </c>
      <c r="Z6" s="154" t="s">
        <v>54</v>
      </c>
      <c r="AA6" s="22" t="s">
        <v>21</v>
      </c>
      <c r="AB6" s="154" t="s">
        <v>56</v>
      </c>
      <c r="AC6" s="22" t="s">
        <v>42</v>
      </c>
      <c r="AD6" s="218" t="s">
        <v>34</v>
      </c>
      <c r="AE6" s="218" t="s">
        <v>449</v>
      </c>
      <c r="AF6" s="87" t="s">
        <v>110</v>
      </c>
    </row>
    <row r="7" spans="1:32" ht="15.75" x14ac:dyDescent="0.25">
      <c r="A7" s="158" t="s">
        <v>88</v>
      </c>
      <c r="B7" s="159"/>
      <c r="C7" s="160"/>
      <c r="D7" s="160"/>
      <c r="E7" s="161">
        <f>SUM(F7:AF7)</f>
        <v>48635</v>
      </c>
      <c r="F7" s="162">
        <v>7280</v>
      </c>
      <c r="G7" s="162">
        <v>60</v>
      </c>
      <c r="H7" s="162">
        <v>150</v>
      </c>
      <c r="I7" s="162">
        <v>150</v>
      </c>
      <c r="J7" s="162">
        <v>400</v>
      </c>
      <c r="K7" s="162">
        <v>1200</v>
      </c>
      <c r="L7" s="162">
        <v>4000</v>
      </c>
      <c r="M7" s="162">
        <v>500</v>
      </c>
      <c r="N7" s="162">
        <v>230</v>
      </c>
      <c r="O7" s="162">
        <v>550</v>
      </c>
      <c r="P7" s="162">
        <v>700</v>
      </c>
      <c r="Q7" s="162">
        <v>250</v>
      </c>
      <c r="R7" s="162">
        <v>250</v>
      </c>
      <c r="S7" s="162">
        <v>750</v>
      </c>
      <c r="T7" s="162">
        <v>500</v>
      </c>
      <c r="U7" s="162">
        <v>1900</v>
      </c>
      <c r="V7" s="162">
        <v>3500</v>
      </c>
      <c r="W7" s="162">
        <v>500</v>
      </c>
      <c r="X7" s="162">
        <v>500</v>
      </c>
      <c r="Y7" s="162">
        <v>6250</v>
      </c>
      <c r="Z7" s="162">
        <v>500</v>
      </c>
      <c r="AA7" s="162">
        <v>6250</v>
      </c>
      <c r="AB7" s="162">
        <v>2500</v>
      </c>
      <c r="AC7" s="162">
        <v>2000</v>
      </c>
      <c r="AD7" s="162">
        <f>9345-1580</f>
        <v>7765</v>
      </c>
      <c r="AE7" s="162"/>
      <c r="AF7" s="162"/>
    </row>
    <row r="8" spans="1:32" ht="31.5" x14ac:dyDescent="0.25">
      <c r="A8" s="159" t="s">
        <v>83</v>
      </c>
      <c r="B8" s="166"/>
      <c r="C8" s="167"/>
      <c r="D8" s="167"/>
      <c r="E8" s="168">
        <f t="shared" ref="E8:AD8" si="0">E7-E38</f>
        <v>48635</v>
      </c>
      <c r="F8" s="169">
        <f t="shared" si="0"/>
        <v>7280</v>
      </c>
      <c r="G8" s="169">
        <f t="shared" si="0"/>
        <v>60</v>
      </c>
      <c r="H8" s="169">
        <f t="shared" si="0"/>
        <v>150</v>
      </c>
      <c r="I8" s="169">
        <f t="shared" si="0"/>
        <v>150</v>
      </c>
      <c r="J8" s="169">
        <f t="shared" si="0"/>
        <v>400</v>
      </c>
      <c r="K8" s="169">
        <f t="shared" si="0"/>
        <v>1200</v>
      </c>
      <c r="L8" s="169">
        <f t="shared" si="0"/>
        <v>4000</v>
      </c>
      <c r="M8" s="169">
        <f t="shared" si="0"/>
        <v>500</v>
      </c>
      <c r="N8" s="169">
        <f t="shared" si="0"/>
        <v>230</v>
      </c>
      <c r="O8" s="169">
        <f t="shared" si="0"/>
        <v>550</v>
      </c>
      <c r="P8" s="169">
        <f t="shared" si="0"/>
        <v>700</v>
      </c>
      <c r="Q8" s="169">
        <f t="shared" si="0"/>
        <v>250</v>
      </c>
      <c r="R8" s="169">
        <f t="shared" si="0"/>
        <v>250</v>
      </c>
      <c r="S8" s="169">
        <f t="shared" si="0"/>
        <v>750</v>
      </c>
      <c r="T8" s="169">
        <f t="shared" si="0"/>
        <v>500</v>
      </c>
      <c r="U8" s="169">
        <f t="shared" si="0"/>
        <v>1900</v>
      </c>
      <c r="V8" s="169">
        <f t="shared" si="0"/>
        <v>3500</v>
      </c>
      <c r="W8" s="169">
        <f t="shared" si="0"/>
        <v>500</v>
      </c>
      <c r="X8" s="169">
        <f t="shared" si="0"/>
        <v>500</v>
      </c>
      <c r="Y8" s="169">
        <f t="shared" si="0"/>
        <v>6250</v>
      </c>
      <c r="Z8" s="169">
        <f t="shared" si="0"/>
        <v>500</v>
      </c>
      <c r="AA8" s="169">
        <f t="shared" si="0"/>
        <v>6250</v>
      </c>
      <c r="AB8" s="169">
        <f t="shared" si="0"/>
        <v>2500</v>
      </c>
      <c r="AC8" s="169">
        <f t="shared" si="0"/>
        <v>2000</v>
      </c>
      <c r="AD8" s="169">
        <f t="shared" si="0"/>
        <v>7765</v>
      </c>
      <c r="AE8" s="169"/>
      <c r="AF8" s="169"/>
    </row>
    <row r="9" spans="1:32" ht="15.75" x14ac:dyDescent="0.25">
      <c r="A9" s="170" t="s">
        <v>80</v>
      </c>
      <c r="B9" s="166"/>
      <c r="C9" s="167"/>
      <c r="D9" s="167"/>
      <c r="E9" s="171">
        <f>E8/E7</f>
        <v>1</v>
      </c>
      <c r="F9" s="171">
        <f t="shared" ref="F9:AD9" si="1">F8/F7</f>
        <v>1</v>
      </c>
      <c r="G9" s="171">
        <f t="shared" si="1"/>
        <v>1</v>
      </c>
      <c r="H9" s="171">
        <f t="shared" si="1"/>
        <v>1</v>
      </c>
      <c r="I9" s="171">
        <f t="shared" si="1"/>
        <v>1</v>
      </c>
      <c r="J9" s="171">
        <f t="shared" si="1"/>
        <v>1</v>
      </c>
      <c r="K9" s="171">
        <f t="shared" si="1"/>
        <v>1</v>
      </c>
      <c r="L9" s="171">
        <f t="shared" si="1"/>
        <v>1</v>
      </c>
      <c r="M9" s="171">
        <f t="shared" si="1"/>
        <v>1</v>
      </c>
      <c r="N9" s="171">
        <f t="shared" si="1"/>
        <v>1</v>
      </c>
      <c r="O9" s="171">
        <f t="shared" si="1"/>
        <v>1</v>
      </c>
      <c r="P9" s="171">
        <f t="shared" si="1"/>
        <v>1</v>
      </c>
      <c r="Q9" s="171">
        <f t="shared" si="1"/>
        <v>1</v>
      </c>
      <c r="R9" s="171">
        <f t="shared" si="1"/>
        <v>1</v>
      </c>
      <c r="S9" s="171">
        <f t="shared" si="1"/>
        <v>1</v>
      </c>
      <c r="T9" s="171">
        <f>T8/T7</f>
        <v>1</v>
      </c>
      <c r="U9" s="171">
        <f t="shared" si="1"/>
        <v>1</v>
      </c>
      <c r="V9" s="171">
        <f t="shared" si="1"/>
        <v>1</v>
      </c>
      <c r="W9" s="171">
        <f t="shared" si="1"/>
        <v>1</v>
      </c>
      <c r="X9" s="171">
        <f>X8/X7</f>
        <v>1</v>
      </c>
      <c r="Y9" s="171">
        <f t="shared" si="1"/>
        <v>1</v>
      </c>
      <c r="Z9" s="171">
        <f t="shared" si="1"/>
        <v>1</v>
      </c>
      <c r="AA9" s="171">
        <f t="shared" si="1"/>
        <v>1</v>
      </c>
      <c r="AB9" s="171">
        <f t="shared" si="1"/>
        <v>1</v>
      </c>
      <c r="AC9" s="171">
        <f t="shared" si="1"/>
        <v>1</v>
      </c>
      <c r="AD9" s="171">
        <f t="shared" si="1"/>
        <v>1</v>
      </c>
      <c r="AE9" s="171"/>
      <c r="AF9" s="171"/>
    </row>
    <row r="10" spans="1:32" ht="18.75" x14ac:dyDescent="0.3">
      <c r="A10" s="50"/>
      <c r="B10" s="9"/>
      <c r="C10" s="11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32" ht="18.75" x14ac:dyDescent="0.3">
      <c r="A11" s="50"/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32" ht="18.75" x14ac:dyDescent="0.3">
      <c r="A12" s="50"/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</sheetData>
  <mergeCells count="5">
    <mergeCell ref="F5:I5"/>
    <mergeCell ref="N5:Q5"/>
    <mergeCell ref="S5:T5"/>
    <mergeCell ref="U5:W5"/>
    <mergeCell ref="Y5:AB5"/>
  </mergeCells>
  <phoneticPr fontId="0" type="noConversion"/>
  <pageMargins left="0.75" right="0.75" top="1" bottom="1" header="0.5" footer="0.5"/>
  <pageSetup paperSize="9" orientation="landscape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opLeftCell="B7" workbookViewId="0">
      <selection activeCell="O5" sqref="O5"/>
    </sheetView>
  </sheetViews>
  <sheetFormatPr defaultRowHeight="12.75" x14ac:dyDescent="0.2"/>
  <cols>
    <col min="1" max="1" width="16" customWidth="1"/>
    <col min="2" max="2" width="21.42578125" style="233" customWidth="1"/>
    <col min="3" max="3" width="16.42578125" customWidth="1"/>
    <col min="4" max="4" width="3" customWidth="1"/>
    <col min="5" max="5" width="14.42578125" customWidth="1"/>
    <col min="6" max="6" width="14.85546875" customWidth="1"/>
    <col min="7" max="7" width="13.28515625" customWidth="1"/>
    <col min="8" max="8" width="3.28515625" customWidth="1"/>
    <col min="9" max="9" width="13.7109375" customWidth="1"/>
    <col min="10" max="10" width="14.5703125" customWidth="1"/>
    <col min="11" max="11" width="11.5703125" customWidth="1"/>
    <col min="12" max="12" width="14" customWidth="1"/>
    <col min="13" max="13" width="3.7109375" customWidth="1"/>
    <col min="14" max="14" width="15" customWidth="1"/>
    <col min="15" max="15" width="14.5703125" customWidth="1"/>
    <col min="16" max="16" width="10.5703125" customWidth="1"/>
  </cols>
  <sheetData>
    <row r="1" spans="1:17" ht="15.75" x14ac:dyDescent="0.25">
      <c r="A1" s="242" t="s">
        <v>172</v>
      </c>
      <c r="B1" s="230"/>
      <c r="J1" s="242" t="s">
        <v>172</v>
      </c>
      <c r="K1" s="230"/>
    </row>
    <row r="2" spans="1:17" ht="15.75" x14ac:dyDescent="0.25">
      <c r="A2" s="242" t="s">
        <v>297</v>
      </c>
      <c r="B2" s="230"/>
      <c r="J2" s="242" t="s">
        <v>450</v>
      </c>
      <c r="K2" s="230"/>
    </row>
    <row r="3" spans="1:17" x14ac:dyDescent="0.2">
      <c r="A3" s="241"/>
      <c r="B3" s="230"/>
      <c r="J3" s="241"/>
      <c r="K3" s="230"/>
    </row>
    <row r="4" spans="1:17" ht="65.25" customHeight="1" x14ac:dyDescent="0.2">
      <c r="A4" s="23"/>
      <c r="B4" s="23" t="s">
        <v>11</v>
      </c>
      <c r="C4" s="237" t="s">
        <v>169</v>
      </c>
      <c r="D4" s="237"/>
      <c r="E4" s="237" t="s">
        <v>295</v>
      </c>
      <c r="F4" s="238" t="s">
        <v>211</v>
      </c>
      <c r="G4" s="238" t="s">
        <v>80</v>
      </c>
      <c r="H4" s="296"/>
      <c r="I4" s="297"/>
      <c r="J4" s="320"/>
      <c r="K4" s="320" t="s">
        <v>11</v>
      </c>
      <c r="L4" s="237" t="s">
        <v>169</v>
      </c>
      <c r="M4" s="237"/>
      <c r="N4" s="237" t="s">
        <v>451</v>
      </c>
      <c r="O4" s="238" t="s">
        <v>424</v>
      </c>
      <c r="P4" s="238" t="s">
        <v>80</v>
      </c>
      <c r="Q4" s="296"/>
    </row>
    <row r="5" spans="1:17" ht="18.75" customHeight="1" x14ac:dyDescent="0.2">
      <c r="A5" s="148"/>
      <c r="B5" s="23"/>
      <c r="C5" s="239"/>
      <c r="D5" s="239"/>
      <c r="E5" s="239"/>
      <c r="F5" s="240"/>
      <c r="G5" s="170"/>
      <c r="H5" s="290"/>
      <c r="I5" s="113"/>
      <c r="J5" s="148"/>
      <c r="K5" s="320"/>
      <c r="L5" s="239"/>
      <c r="M5" s="239"/>
      <c r="N5" s="239"/>
      <c r="O5" s="240"/>
      <c r="P5" s="170"/>
      <c r="Q5" s="290"/>
    </row>
    <row r="6" spans="1:17" ht="31.5" x14ac:dyDescent="0.25">
      <c r="A6" s="151"/>
      <c r="B6" s="231" t="s">
        <v>61</v>
      </c>
      <c r="C6" s="172">
        <f>SUM(C7:C30)</f>
        <v>40415</v>
      </c>
      <c r="D6" s="172"/>
      <c r="E6" s="172">
        <f>SUM(E7:E30)</f>
        <v>14777.48</v>
      </c>
      <c r="F6" s="172">
        <f>SUM(F7:F30)</f>
        <v>25637.52</v>
      </c>
      <c r="G6" s="171">
        <f t="shared" ref="G6:G31" si="0">F6/C6</f>
        <v>0.63435655078559938</v>
      </c>
      <c r="H6" s="291"/>
      <c r="I6" s="113"/>
      <c r="J6" s="151"/>
      <c r="K6" s="231" t="s">
        <v>61</v>
      </c>
      <c r="L6" s="172">
        <f>SUM(L7:L30)</f>
        <v>40415</v>
      </c>
      <c r="M6" s="172"/>
      <c r="N6" s="172">
        <f>SUM(N7:N30)</f>
        <v>8085.4000000000005</v>
      </c>
      <c r="O6" s="172">
        <f>SUM(O7:O30)</f>
        <v>32329.599999999999</v>
      </c>
      <c r="P6" s="171">
        <f t="shared" ref="P6:P31" si="1">O6/L6</f>
        <v>0.7999406161078807</v>
      </c>
      <c r="Q6" s="291"/>
    </row>
    <row r="7" spans="1:17" ht="31.5" x14ac:dyDescent="0.25">
      <c r="A7" s="587" t="s">
        <v>65</v>
      </c>
      <c r="B7" s="228" t="s">
        <v>8</v>
      </c>
      <c r="C7" s="162">
        <v>6825</v>
      </c>
      <c r="D7" s="162"/>
      <c r="E7" s="234">
        <f>Expenditure!J6</f>
        <v>3285.35</v>
      </c>
      <c r="F7" s="234">
        <f t="shared" ref="F7:F31" si="2">C7-E7</f>
        <v>3539.65</v>
      </c>
      <c r="G7" s="235">
        <f t="shared" si="0"/>
        <v>0.51863003663003659</v>
      </c>
      <c r="H7" s="255"/>
      <c r="I7" s="113"/>
      <c r="J7" s="587" t="s">
        <v>65</v>
      </c>
      <c r="K7" s="319" t="s">
        <v>8</v>
      </c>
      <c r="L7" s="162">
        <v>6825</v>
      </c>
      <c r="M7" s="162"/>
      <c r="N7" s="234">
        <f>Expenditure!S6</f>
        <v>398.18</v>
      </c>
      <c r="O7" s="234">
        <f t="shared" ref="O7:O31" si="3">L7-N7</f>
        <v>6426.82</v>
      </c>
      <c r="P7" s="235">
        <f t="shared" si="1"/>
        <v>0.94165860805860802</v>
      </c>
      <c r="Q7" s="255"/>
    </row>
    <row r="8" spans="1:17" ht="47.25" x14ac:dyDescent="0.25">
      <c r="A8" s="587"/>
      <c r="B8" s="228" t="s">
        <v>38</v>
      </c>
      <c r="C8" s="162">
        <v>60</v>
      </c>
      <c r="D8" s="162"/>
      <c r="E8" s="234">
        <f>Expenditure!K6</f>
        <v>6.85</v>
      </c>
      <c r="F8" s="234">
        <f t="shared" si="2"/>
        <v>53.15</v>
      </c>
      <c r="G8" s="235">
        <f t="shared" si="0"/>
        <v>0.88583333333333336</v>
      </c>
      <c r="H8" s="255"/>
      <c r="I8" s="113"/>
      <c r="J8" s="587"/>
      <c r="K8" s="319" t="s">
        <v>38</v>
      </c>
      <c r="L8" s="162">
        <v>60</v>
      </c>
      <c r="M8" s="162"/>
      <c r="N8" s="234">
        <f>Expenditure!T6</f>
        <v>36</v>
      </c>
      <c r="O8" s="234">
        <f t="shared" si="3"/>
        <v>24</v>
      </c>
      <c r="P8" s="235">
        <f t="shared" si="1"/>
        <v>0.4</v>
      </c>
      <c r="Q8" s="255"/>
    </row>
    <row r="9" spans="1:17" ht="15.75" x14ac:dyDescent="0.25">
      <c r="A9" s="587"/>
      <c r="B9" s="228" t="s">
        <v>32</v>
      </c>
      <c r="C9" s="162">
        <v>150</v>
      </c>
      <c r="D9" s="162"/>
      <c r="E9" s="234">
        <f>Expenditure!L6</f>
        <v>35</v>
      </c>
      <c r="F9" s="234">
        <f t="shared" si="2"/>
        <v>115</v>
      </c>
      <c r="G9" s="235">
        <f t="shared" si="0"/>
        <v>0.76666666666666672</v>
      </c>
      <c r="H9" s="255"/>
      <c r="I9" s="113"/>
      <c r="J9" s="587"/>
      <c r="K9" s="319" t="s">
        <v>32</v>
      </c>
      <c r="L9" s="162">
        <v>150</v>
      </c>
      <c r="M9" s="162"/>
      <c r="N9" s="234">
        <f>Expenditure!U6</f>
        <v>59.99</v>
      </c>
      <c r="O9" s="234">
        <f t="shared" si="3"/>
        <v>90.009999999999991</v>
      </c>
      <c r="P9" s="235">
        <f t="shared" si="1"/>
        <v>0.60006666666666664</v>
      </c>
      <c r="Q9" s="255"/>
    </row>
    <row r="10" spans="1:17" ht="31.5" x14ac:dyDescent="0.25">
      <c r="A10" s="587"/>
      <c r="B10" s="228" t="s">
        <v>6</v>
      </c>
      <c r="C10" s="162">
        <v>150</v>
      </c>
      <c r="D10" s="162"/>
      <c r="E10" s="234">
        <f>Expenditure!M6</f>
        <v>94.949999999999989</v>
      </c>
      <c r="F10" s="234">
        <f t="shared" si="2"/>
        <v>55.050000000000011</v>
      </c>
      <c r="G10" s="235">
        <f t="shared" si="0"/>
        <v>0.36700000000000005</v>
      </c>
      <c r="H10" s="255"/>
      <c r="I10" s="113"/>
      <c r="J10" s="587"/>
      <c r="K10" s="319" t="s">
        <v>6</v>
      </c>
      <c r="L10" s="162">
        <v>150</v>
      </c>
      <c r="M10" s="162"/>
      <c r="N10" s="234">
        <f>Expenditure!V6</f>
        <v>0</v>
      </c>
      <c r="O10" s="234">
        <f t="shared" si="3"/>
        <v>150</v>
      </c>
      <c r="P10" s="235">
        <f t="shared" si="1"/>
        <v>1</v>
      </c>
      <c r="Q10" s="255"/>
    </row>
    <row r="11" spans="1:17" ht="15.75" x14ac:dyDescent="0.25">
      <c r="A11" s="23" t="s">
        <v>2</v>
      </c>
      <c r="B11" s="23" t="s">
        <v>2</v>
      </c>
      <c r="C11" s="162">
        <v>400</v>
      </c>
      <c r="D11" s="162"/>
      <c r="E11" s="234">
        <f>Expenditure!N6</f>
        <v>90</v>
      </c>
      <c r="F11" s="234">
        <f t="shared" si="2"/>
        <v>310</v>
      </c>
      <c r="G11" s="235">
        <f t="shared" si="0"/>
        <v>0.77500000000000002</v>
      </c>
      <c r="H11" s="255"/>
      <c r="I11" s="113"/>
      <c r="J11" s="320" t="s">
        <v>2</v>
      </c>
      <c r="K11" s="320" t="s">
        <v>2</v>
      </c>
      <c r="L11" s="162">
        <v>400</v>
      </c>
      <c r="M11" s="162"/>
      <c r="N11" s="234">
        <f>Expenditure!W6</f>
        <v>0</v>
      </c>
      <c r="O11" s="234">
        <f t="shared" si="3"/>
        <v>400</v>
      </c>
      <c r="P11" s="235">
        <f t="shared" si="1"/>
        <v>1</v>
      </c>
      <c r="Q11" s="255"/>
    </row>
    <row r="12" spans="1:17" ht="15.75" x14ac:dyDescent="0.25">
      <c r="A12" s="23" t="s">
        <v>3</v>
      </c>
      <c r="B12" s="23" t="s">
        <v>3</v>
      </c>
      <c r="C12" s="162">
        <v>1200</v>
      </c>
      <c r="D12" s="162"/>
      <c r="E12" s="234">
        <f>Expenditure!O6</f>
        <v>1242.43</v>
      </c>
      <c r="F12" s="234">
        <f t="shared" si="2"/>
        <v>-42.430000000000064</v>
      </c>
      <c r="G12" s="235">
        <f t="shared" si="0"/>
        <v>-3.5358333333333387E-2</v>
      </c>
      <c r="H12" s="255"/>
      <c r="I12" s="113"/>
      <c r="J12" s="320" t="s">
        <v>3</v>
      </c>
      <c r="K12" s="320" t="s">
        <v>3</v>
      </c>
      <c r="L12" s="162">
        <v>1200</v>
      </c>
      <c r="M12" s="162"/>
      <c r="N12" s="234">
        <f>Expenditure!X6</f>
        <v>0</v>
      </c>
      <c r="O12" s="234">
        <f t="shared" si="3"/>
        <v>1200</v>
      </c>
      <c r="P12" s="235">
        <f t="shared" si="1"/>
        <v>1</v>
      </c>
      <c r="Q12" s="255"/>
    </row>
    <row r="13" spans="1:17" ht="31.5" x14ac:dyDescent="0.25">
      <c r="A13" s="23" t="s">
        <v>71</v>
      </c>
      <c r="B13" s="23" t="s">
        <v>41</v>
      </c>
      <c r="C13" s="162">
        <v>4000</v>
      </c>
      <c r="D13" s="162"/>
      <c r="E13" s="234">
        <f>Expenditure!P6</f>
        <v>200</v>
      </c>
      <c r="F13" s="234">
        <f t="shared" si="2"/>
        <v>3800</v>
      </c>
      <c r="G13" s="235">
        <f t="shared" si="0"/>
        <v>0.95</v>
      </c>
      <c r="H13" s="255"/>
      <c r="I13" s="113"/>
      <c r="J13" s="320" t="s">
        <v>71</v>
      </c>
      <c r="K13" s="320" t="s">
        <v>41</v>
      </c>
      <c r="L13" s="162">
        <v>4000</v>
      </c>
      <c r="M13" s="162"/>
      <c r="N13" s="234">
        <f>Expenditure!Y6</f>
        <v>1255</v>
      </c>
      <c r="O13" s="234">
        <f t="shared" si="3"/>
        <v>2745</v>
      </c>
      <c r="P13" s="235">
        <f t="shared" si="1"/>
        <v>0.68625000000000003</v>
      </c>
      <c r="Q13" s="255"/>
    </row>
    <row r="14" spans="1:17" ht="31.5" x14ac:dyDescent="0.25">
      <c r="A14" s="23" t="s">
        <v>72</v>
      </c>
      <c r="B14" s="23" t="s">
        <v>19</v>
      </c>
      <c r="C14" s="162">
        <v>500</v>
      </c>
      <c r="D14" s="162"/>
      <c r="E14" s="234">
        <f>Expenditure!Q6</f>
        <v>310</v>
      </c>
      <c r="F14" s="234">
        <f t="shared" si="2"/>
        <v>190</v>
      </c>
      <c r="G14" s="235">
        <f t="shared" si="0"/>
        <v>0.38</v>
      </c>
      <c r="H14" s="255"/>
      <c r="I14" s="113"/>
      <c r="J14" s="320" t="s">
        <v>72</v>
      </c>
      <c r="K14" s="320" t="s">
        <v>19</v>
      </c>
      <c r="L14" s="162">
        <v>500</v>
      </c>
      <c r="M14" s="162"/>
      <c r="N14" s="234">
        <f>Expenditure!Z6</f>
        <v>1496.6299999999999</v>
      </c>
      <c r="O14" s="234">
        <f t="shared" si="3"/>
        <v>-996.62999999999988</v>
      </c>
      <c r="P14" s="235">
        <f t="shared" si="1"/>
        <v>-1.9932599999999998</v>
      </c>
      <c r="Q14" s="255"/>
    </row>
    <row r="15" spans="1:17" ht="47.25" x14ac:dyDescent="0.25">
      <c r="A15" s="587" t="s">
        <v>68</v>
      </c>
      <c r="B15" s="23" t="s">
        <v>40</v>
      </c>
      <c r="C15" s="162">
        <v>230</v>
      </c>
      <c r="D15" s="162"/>
      <c r="E15" s="234">
        <f>Expenditure!R6</f>
        <v>82.5</v>
      </c>
      <c r="F15" s="234">
        <f t="shared" si="2"/>
        <v>147.5</v>
      </c>
      <c r="G15" s="235">
        <f t="shared" si="0"/>
        <v>0.64130434782608692</v>
      </c>
      <c r="H15" s="255"/>
      <c r="I15" s="113"/>
      <c r="J15" s="587" t="s">
        <v>68</v>
      </c>
      <c r="K15" s="320" t="s">
        <v>40</v>
      </c>
      <c r="L15" s="162">
        <v>230</v>
      </c>
      <c r="M15" s="162"/>
      <c r="N15" s="234">
        <f>Expenditure!AA6</f>
        <v>800</v>
      </c>
      <c r="O15" s="234">
        <f t="shared" si="3"/>
        <v>-570</v>
      </c>
      <c r="P15" s="235">
        <f t="shared" si="1"/>
        <v>-2.4782608695652173</v>
      </c>
      <c r="Q15" s="255"/>
    </row>
    <row r="16" spans="1:17" ht="31.5" x14ac:dyDescent="0.25">
      <c r="A16" s="587"/>
      <c r="B16" s="23" t="s">
        <v>4</v>
      </c>
      <c r="C16" s="162">
        <v>550</v>
      </c>
      <c r="D16" s="162"/>
      <c r="E16" s="234">
        <f>Expenditure!S6</f>
        <v>398.18</v>
      </c>
      <c r="F16" s="234">
        <f t="shared" si="2"/>
        <v>151.82</v>
      </c>
      <c r="G16" s="235">
        <f t="shared" si="0"/>
        <v>0.27603636363636364</v>
      </c>
      <c r="H16" s="255"/>
      <c r="I16" s="113"/>
      <c r="J16" s="587"/>
      <c r="K16" s="320" t="s">
        <v>4</v>
      </c>
      <c r="L16" s="162">
        <v>550</v>
      </c>
      <c r="M16" s="162"/>
      <c r="N16" s="234">
        <f>Expenditure!AB6</f>
        <v>0</v>
      </c>
      <c r="O16" s="234">
        <f t="shared" si="3"/>
        <v>550</v>
      </c>
      <c r="P16" s="235">
        <f t="shared" si="1"/>
        <v>1</v>
      </c>
      <c r="Q16" s="255"/>
    </row>
    <row r="17" spans="1:17" ht="63" x14ac:dyDescent="0.25">
      <c r="A17" s="587"/>
      <c r="B17" s="23" t="s">
        <v>66</v>
      </c>
      <c r="C17" s="162">
        <v>700</v>
      </c>
      <c r="D17" s="162"/>
      <c r="E17" s="234">
        <f>Expenditure!T6</f>
        <v>36</v>
      </c>
      <c r="F17" s="234">
        <f t="shared" si="2"/>
        <v>664</v>
      </c>
      <c r="G17" s="235">
        <f t="shared" si="0"/>
        <v>0.94857142857142862</v>
      </c>
      <c r="H17" s="255"/>
      <c r="I17" s="113"/>
      <c r="J17" s="587"/>
      <c r="K17" s="320" t="s">
        <v>66</v>
      </c>
      <c r="L17" s="162">
        <v>700</v>
      </c>
      <c r="M17" s="162"/>
      <c r="N17" s="234">
        <f>Expenditure!AC6</f>
        <v>1532.64</v>
      </c>
      <c r="O17" s="234">
        <f t="shared" si="3"/>
        <v>-832.6400000000001</v>
      </c>
      <c r="P17" s="235">
        <f t="shared" si="1"/>
        <v>-1.1894857142857145</v>
      </c>
      <c r="Q17" s="255"/>
    </row>
    <row r="18" spans="1:17" ht="63" x14ac:dyDescent="0.25">
      <c r="A18" s="587"/>
      <c r="B18" s="23" t="s">
        <v>5</v>
      </c>
      <c r="C18" s="162">
        <v>250</v>
      </c>
      <c r="D18" s="162"/>
      <c r="E18" s="234">
        <f>Expenditure!U6</f>
        <v>59.99</v>
      </c>
      <c r="F18" s="234">
        <f t="shared" si="2"/>
        <v>190.01</v>
      </c>
      <c r="G18" s="235">
        <f t="shared" si="0"/>
        <v>0.76003999999999994</v>
      </c>
      <c r="H18" s="255"/>
      <c r="I18" s="113"/>
      <c r="J18" s="587"/>
      <c r="K18" s="320" t="s">
        <v>5</v>
      </c>
      <c r="L18" s="162">
        <v>250</v>
      </c>
      <c r="M18" s="162"/>
      <c r="N18" s="234">
        <f>Expenditure!AD6</f>
        <v>2422.1</v>
      </c>
      <c r="O18" s="234">
        <f t="shared" si="3"/>
        <v>-2172.1</v>
      </c>
      <c r="P18" s="235">
        <f t="shared" si="1"/>
        <v>-8.6883999999999997</v>
      </c>
      <c r="Q18" s="255"/>
    </row>
    <row r="19" spans="1:17" ht="31.5" x14ac:dyDescent="0.25">
      <c r="A19" s="23" t="s">
        <v>171</v>
      </c>
      <c r="B19" s="23" t="s">
        <v>95</v>
      </c>
      <c r="C19" s="162">
        <v>250</v>
      </c>
      <c r="D19" s="162"/>
      <c r="E19" s="234">
        <f>Expenditure!V6</f>
        <v>0</v>
      </c>
      <c r="F19" s="234">
        <f t="shared" si="2"/>
        <v>250</v>
      </c>
      <c r="G19" s="235">
        <f t="shared" si="0"/>
        <v>1</v>
      </c>
      <c r="H19" s="255"/>
      <c r="I19" s="113"/>
      <c r="J19" s="320" t="s">
        <v>171</v>
      </c>
      <c r="K19" s="320" t="s">
        <v>95</v>
      </c>
      <c r="L19" s="162">
        <v>250</v>
      </c>
      <c r="M19" s="162"/>
      <c r="N19" s="234">
        <f>Expenditure!AE6</f>
        <v>0</v>
      </c>
      <c r="O19" s="234">
        <f t="shared" si="3"/>
        <v>250</v>
      </c>
      <c r="P19" s="235">
        <f t="shared" si="1"/>
        <v>1</v>
      </c>
      <c r="Q19" s="255"/>
    </row>
    <row r="20" spans="1:17" ht="30" customHeight="1" x14ac:dyDescent="0.25">
      <c r="A20" s="587" t="s">
        <v>67</v>
      </c>
      <c r="B20" s="23" t="s">
        <v>67</v>
      </c>
      <c r="C20" s="162">
        <v>750</v>
      </c>
      <c r="D20" s="162"/>
      <c r="E20" s="234">
        <f>AO20</f>
        <v>0</v>
      </c>
      <c r="F20" s="234">
        <f t="shared" si="2"/>
        <v>750</v>
      </c>
      <c r="G20" s="235">
        <f t="shared" si="0"/>
        <v>1</v>
      </c>
      <c r="H20" s="255"/>
      <c r="I20" s="113"/>
      <c r="J20" s="587" t="s">
        <v>67</v>
      </c>
      <c r="K20" s="320" t="s">
        <v>67</v>
      </c>
      <c r="L20" s="162">
        <v>750</v>
      </c>
      <c r="M20" s="162"/>
      <c r="N20" s="234">
        <f>AX20</f>
        <v>0</v>
      </c>
      <c r="O20" s="234">
        <f t="shared" si="3"/>
        <v>750</v>
      </c>
      <c r="P20" s="235">
        <f t="shared" si="1"/>
        <v>1</v>
      </c>
      <c r="Q20" s="255"/>
    </row>
    <row r="21" spans="1:17" ht="47.25" x14ac:dyDescent="0.25">
      <c r="A21" s="587"/>
      <c r="B21" s="232" t="s">
        <v>53</v>
      </c>
      <c r="C21" s="162">
        <v>500</v>
      </c>
      <c r="D21" s="162"/>
      <c r="E21" s="234">
        <f>Expenditure!X6</f>
        <v>0</v>
      </c>
      <c r="F21" s="234">
        <f t="shared" si="2"/>
        <v>500</v>
      </c>
      <c r="G21" s="235">
        <f t="shared" si="0"/>
        <v>1</v>
      </c>
      <c r="H21" s="255"/>
      <c r="I21" s="113"/>
      <c r="J21" s="587"/>
      <c r="K21" s="232" t="s">
        <v>53</v>
      </c>
      <c r="L21" s="162">
        <v>500</v>
      </c>
      <c r="M21" s="162"/>
      <c r="N21" s="234">
        <f>Expenditure!AG6</f>
        <v>0</v>
      </c>
      <c r="O21" s="234">
        <f t="shared" si="3"/>
        <v>500</v>
      </c>
      <c r="P21" s="235">
        <f t="shared" si="1"/>
        <v>1</v>
      </c>
      <c r="Q21" s="255"/>
    </row>
    <row r="22" spans="1:17" ht="63" x14ac:dyDescent="0.25">
      <c r="A22" s="587" t="s">
        <v>69</v>
      </c>
      <c r="B22" s="23" t="s">
        <v>20</v>
      </c>
      <c r="C22" s="162">
        <v>1900</v>
      </c>
      <c r="D22" s="162"/>
      <c r="E22" s="234">
        <f>Expenditure!Y6</f>
        <v>1255</v>
      </c>
      <c r="F22" s="234">
        <f t="shared" si="2"/>
        <v>645</v>
      </c>
      <c r="G22" s="235">
        <f t="shared" si="0"/>
        <v>0.33947368421052632</v>
      </c>
      <c r="H22" s="255"/>
      <c r="I22" s="113"/>
      <c r="J22" s="587" t="s">
        <v>69</v>
      </c>
      <c r="K22" s="320" t="s">
        <v>20</v>
      </c>
      <c r="L22" s="162">
        <v>1900</v>
      </c>
      <c r="M22" s="162"/>
      <c r="N22" s="234">
        <f>Expenditure!AH6</f>
        <v>84.86</v>
      </c>
      <c r="O22" s="234">
        <f t="shared" si="3"/>
        <v>1815.14</v>
      </c>
      <c r="P22" s="235">
        <f t="shared" si="1"/>
        <v>0.95533684210526326</v>
      </c>
      <c r="Q22" s="255"/>
    </row>
    <row r="23" spans="1:17" ht="47.25" x14ac:dyDescent="0.25">
      <c r="A23" s="587"/>
      <c r="B23" s="23" t="s">
        <v>39</v>
      </c>
      <c r="C23" s="162">
        <v>3500</v>
      </c>
      <c r="D23" s="162"/>
      <c r="E23" s="234">
        <f>Expenditure!Z6</f>
        <v>1496.6299999999999</v>
      </c>
      <c r="F23" s="234">
        <f t="shared" si="2"/>
        <v>2003.3700000000001</v>
      </c>
      <c r="G23" s="235">
        <f t="shared" si="0"/>
        <v>0.57239142857142855</v>
      </c>
      <c r="H23" s="255"/>
      <c r="I23" s="113"/>
      <c r="J23" s="587"/>
      <c r="K23" s="320" t="s">
        <v>39</v>
      </c>
      <c r="L23" s="162">
        <v>3500</v>
      </c>
      <c r="M23" s="162"/>
      <c r="N23" s="234">
        <f>Expenditure!AI6</f>
        <v>0</v>
      </c>
      <c r="O23" s="234">
        <f t="shared" si="3"/>
        <v>3500</v>
      </c>
      <c r="P23" s="235">
        <f t="shared" si="1"/>
        <v>1</v>
      </c>
      <c r="Q23" s="255"/>
    </row>
    <row r="24" spans="1:17" ht="31.5" x14ac:dyDescent="0.25">
      <c r="A24" s="587"/>
      <c r="B24" s="23" t="s">
        <v>52</v>
      </c>
      <c r="C24" s="162">
        <v>500</v>
      </c>
      <c r="D24" s="162"/>
      <c r="E24" s="234">
        <f>Expenditure!AA6</f>
        <v>800</v>
      </c>
      <c r="F24" s="234">
        <f t="shared" si="2"/>
        <v>-300</v>
      </c>
      <c r="G24" s="235">
        <f t="shared" si="0"/>
        <v>-0.6</v>
      </c>
      <c r="H24" s="305">
        <v>1</v>
      </c>
      <c r="I24" s="241"/>
      <c r="J24" s="587"/>
      <c r="K24" s="320" t="s">
        <v>52</v>
      </c>
      <c r="L24" s="162">
        <v>500</v>
      </c>
      <c r="M24" s="162"/>
      <c r="N24" s="234">
        <f>Expenditure!AJ6</f>
        <v>0</v>
      </c>
      <c r="O24" s="234">
        <f t="shared" si="3"/>
        <v>500</v>
      </c>
      <c r="P24" s="235">
        <f t="shared" si="1"/>
        <v>1</v>
      </c>
      <c r="Q24" s="305">
        <v>1</v>
      </c>
    </row>
    <row r="25" spans="1:17" ht="31.5" x14ac:dyDescent="0.25">
      <c r="A25" s="23" t="s">
        <v>74</v>
      </c>
      <c r="B25" s="23" t="s">
        <v>37</v>
      </c>
      <c r="C25" s="162">
        <v>500</v>
      </c>
      <c r="D25" s="162"/>
      <c r="E25" s="234">
        <f>Expenditure!AB6</f>
        <v>0</v>
      </c>
      <c r="F25" s="234">
        <f t="shared" si="2"/>
        <v>500</v>
      </c>
      <c r="G25" s="235">
        <f t="shared" si="0"/>
        <v>1</v>
      </c>
      <c r="H25" s="255"/>
      <c r="I25" s="113"/>
      <c r="J25" s="320" t="s">
        <v>74</v>
      </c>
      <c r="K25" s="320" t="s">
        <v>37</v>
      </c>
      <c r="L25" s="162">
        <v>500</v>
      </c>
      <c r="M25" s="162"/>
      <c r="N25" s="234">
        <f>Expenditure!AK6</f>
        <v>0</v>
      </c>
      <c r="O25" s="234">
        <f t="shared" si="3"/>
        <v>500</v>
      </c>
      <c r="P25" s="235">
        <f t="shared" si="1"/>
        <v>1</v>
      </c>
      <c r="Q25" s="255"/>
    </row>
    <row r="26" spans="1:17" ht="78.75" x14ac:dyDescent="0.25">
      <c r="A26" s="587" t="s">
        <v>70</v>
      </c>
      <c r="B26" s="23" t="s">
        <v>22</v>
      </c>
      <c r="C26" s="162">
        <v>6250</v>
      </c>
      <c r="D26" s="162"/>
      <c r="E26" s="234">
        <f>Expenditure!AC6+Expenditure!AD6</f>
        <v>3954.74</v>
      </c>
      <c r="F26" s="234">
        <f t="shared" si="2"/>
        <v>2295.2600000000002</v>
      </c>
      <c r="G26" s="235">
        <f t="shared" si="0"/>
        <v>0.36724160000000006</v>
      </c>
      <c r="H26" s="255"/>
      <c r="I26" s="113"/>
      <c r="J26" s="587" t="s">
        <v>70</v>
      </c>
      <c r="K26" s="320" t="s">
        <v>22</v>
      </c>
      <c r="L26" s="162">
        <v>6250</v>
      </c>
      <c r="M26" s="162"/>
      <c r="N26" s="234">
        <f>Expenditure!AL6+Expenditure!AM6</f>
        <v>0</v>
      </c>
      <c r="O26" s="234">
        <f t="shared" si="3"/>
        <v>6250</v>
      </c>
      <c r="P26" s="235">
        <f t="shared" si="1"/>
        <v>1</v>
      </c>
      <c r="Q26" s="255"/>
    </row>
    <row r="27" spans="1:17" ht="47.25" x14ac:dyDescent="0.25">
      <c r="A27" s="587"/>
      <c r="B27" s="232" t="s">
        <v>54</v>
      </c>
      <c r="C27" s="162">
        <v>500</v>
      </c>
      <c r="D27" s="162"/>
      <c r="E27" s="234">
        <f>Expenditure!AE6</f>
        <v>0</v>
      </c>
      <c r="F27" s="234">
        <f t="shared" si="2"/>
        <v>500</v>
      </c>
      <c r="G27" s="235">
        <f t="shared" si="0"/>
        <v>1</v>
      </c>
      <c r="H27" s="255"/>
      <c r="I27" s="113"/>
      <c r="J27" s="587"/>
      <c r="K27" s="232" t="s">
        <v>54</v>
      </c>
      <c r="L27" s="162">
        <v>500</v>
      </c>
      <c r="M27" s="162"/>
      <c r="N27" s="234">
        <f>Expenditure!AN6</f>
        <v>0</v>
      </c>
      <c r="O27" s="234">
        <f t="shared" si="3"/>
        <v>500</v>
      </c>
      <c r="P27" s="235">
        <f t="shared" si="1"/>
        <v>1</v>
      </c>
      <c r="Q27" s="255"/>
    </row>
    <row r="28" spans="1:17" ht="47.25" x14ac:dyDescent="0.25">
      <c r="A28" s="587"/>
      <c r="B28" s="23" t="s">
        <v>21</v>
      </c>
      <c r="C28" s="162">
        <v>6250</v>
      </c>
      <c r="D28" s="162"/>
      <c r="E28" s="234">
        <f>Expenditure!AF6</f>
        <v>1345</v>
      </c>
      <c r="F28" s="234">
        <f t="shared" si="2"/>
        <v>4905</v>
      </c>
      <c r="G28" s="235">
        <f t="shared" si="0"/>
        <v>0.78480000000000005</v>
      </c>
      <c r="H28" s="255"/>
      <c r="I28" s="113"/>
      <c r="J28" s="587"/>
      <c r="K28" s="320" t="s">
        <v>21</v>
      </c>
      <c r="L28" s="162">
        <v>6250</v>
      </c>
      <c r="M28" s="162"/>
      <c r="N28" s="234">
        <f>Expenditure!AO6</f>
        <v>0</v>
      </c>
      <c r="O28" s="234">
        <f t="shared" si="3"/>
        <v>6250</v>
      </c>
      <c r="P28" s="235">
        <f t="shared" si="1"/>
        <v>1</v>
      </c>
      <c r="Q28" s="255"/>
    </row>
    <row r="29" spans="1:17" ht="63" x14ac:dyDescent="0.25">
      <c r="A29" s="587"/>
      <c r="B29" s="232" t="s">
        <v>56</v>
      </c>
      <c r="C29" s="162">
        <v>2500</v>
      </c>
      <c r="D29" s="162"/>
      <c r="E29" s="234">
        <f>Expenditure!AG6</f>
        <v>0</v>
      </c>
      <c r="F29" s="234">
        <f t="shared" si="2"/>
        <v>2500</v>
      </c>
      <c r="G29" s="235">
        <f t="shared" si="0"/>
        <v>1</v>
      </c>
      <c r="H29" s="255"/>
      <c r="I29" s="113"/>
      <c r="J29" s="587"/>
      <c r="K29" s="232" t="s">
        <v>56</v>
      </c>
      <c r="L29" s="162">
        <v>2500</v>
      </c>
      <c r="M29" s="162"/>
      <c r="N29" s="234">
        <f>Expenditure!AP6</f>
        <v>0</v>
      </c>
      <c r="O29" s="234">
        <f t="shared" si="3"/>
        <v>2500</v>
      </c>
      <c r="P29" s="235">
        <f t="shared" si="1"/>
        <v>1</v>
      </c>
      <c r="Q29" s="255"/>
    </row>
    <row r="30" spans="1:17" ht="31.5" x14ac:dyDescent="0.25">
      <c r="A30" s="23" t="s">
        <v>73</v>
      </c>
      <c r="B30" s="23" t="s">
        <v>42</v>
      </c>
      <c r="C30" s="162">
        <v>2000</v>
      </c>
      <c r="D30" s="162"/>
      <c r="E30" s="234">
        <f>Expenditure!AH6</f>
        <v>84.86</v>
      </c>
      <c r="F30" s="234">
        <f t="shared" si="2"/>
        <v>1915.14</v>
      </c>
      <c r="G30" s="235">
        <f t="shared" si="0"/>
        <v>0.95757000000000003</v>
      </c>
      <c r="H30" s="255"/>
      <c r="I30" s="113"/>
      <c r="J30" s="320" t="s">
        <v>73</v>
      </c>
      <c r="K30" s="320" t="s">
        <v>42</v>
      </c>
      <c r="L30" s="162">
        <v>2000</v>
      </c>
      <c r="M30" s="162"/>
      <c r="N30" s="234">
        <f>Expenditure!AQ6</f>
        <v>0</v>
      </c>
      <c r="O30" s="234">
        <f t="shared" si="3"/>
        <v>2000</v>
      </c>
      <c r="P30" s="235">
        <f t="shared" si="1"/>
        <v>1</v>
      </c>
      <c r="Q30" s="255"/>
    </row>
    <row r="31" spans="1:17" ht="31.5" x14ac:dyDescent="0.25">
      <c r="A31" s="23" t="s">
        <v>35</v>
      </c>
      <c r="B31" s="23" t="s">
        <v>34</v>
      </c>
      <c r="C31" s="236">
        <f>9345-1580</f>
        <v>7765</v>
      </c>
      <c r="D31" s="236"/>
      <c r="E31" s="234">
        <f>Expenditure!AI6</f>
        <v>0</v>
      </c>
      <c r="F31" s="234">
        <f t="shared" si="2"/>
        <v>7765</v>
      </c>
      <c r="G31" s="235">
        <f t="shared" si="0"/>
        <v>1</v>
      </c>
      <c r="H31" s="255"/>
      <c r="I31" s="113"/>
      <c r="J31" s="320" t="s">
        <v>35</v>
      </c>
      <c r="K31" s="320" t="s">
        <v>34</v>
      </c>
      <c r="L31" s="236">
        <f>9345-1580</f>
        <v>7765</v>
      </c>
      <c r="M31" s="236"/>
      <c r="N31" s="234">
        <f>Expenditure!AR6</f>
        <v>0</v>
      </c>
      <c r="O31" s="234">
        <f t="shared" si="3"/>
        <v>7765</v>
      </c>
      <c r="P31" s="235">
        <f t="shared" si="1"/>
        <v>1</v>
      </c>
      <c r="Q31" s="255"/>
    </row>
    <row r="32" spans="1:17" x14ac:dyDescent="0.2">
      <c r="E32" s="229"/>
      <c r="I32" s="113"/>
      <c r="K32" s="233"/>
      <c r="N32" s="229"/>
    </row>
    <row r="33" spans="1:11" ht="15.75" x14ac:dyDescent="0.2">
      <c r="A33" s="244" t="s">
        <v>55</v>
      </c>
      <c r="B33" s="245" t="s">
        <v>174</v>
      </c>
      <c r="I33" s="113"/>
      <c r="J33" s="318" t="s">
        <v>55</v>
      </c>
      <c r="K33" s="245" t="s">
        <v>174</v>
      </c>
    </row>
  </sheetData>
  <mergeCells count="10">
    <mergeCell ref="J7:J10"/>
    <mergeCell ref="J15:J18"/>
    <mergeCell ref="J20:J21"/>
    <mergeCell ref="J22:J24"/>
    <mergeCell ref="J26:J29"/>
    <mergeCell ref="A15:A18"/>
    <mergeCell ref="A20:A21"/>
    <mergeCell ref="A22:A24"/>
    <mergeCell ref="A26:A29"/>
    <mergeCell ref="A7:A10"/>
  </mergeCells>
  <pageMargins left="0.7" right="0.7" top="0.75" bottom="0.75" header="0.3" footer="0.3"/>
  <pageSetup paperSize="9" scale="87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topLeftCell="A22" workbookViewId="0">
      <selection activeCell="D6" sqref="D6"/>
    </sheetView>
  </sheetViews>
  <sheetFormatPr defaultRowHeight="12.75" x14ac:dyDescent="0.2"/>
  <cols>
    <col min="1" max="1" width="22.42578125" customWidth="1"/>
    <col min="2" max="2" width="26.28515625" customWidth="1"/>
    <col min="3" max="3" width="11.28515625" customWidth="1"/>
    <col min="4" max="4" width="12.28515625" customWidth="1"/>
    <col min="5" max="5" width="26.5703125" customWidth="1"/>
    <col min="6" max="6" width="36.28515625" customWidth="1"/>
    <col min="7" max="7" width="13.42578125" customWidth="1"/>
    <col min="8" max="8" width="10.85546875" customWidth="1"/>
    <col min="9" max="9" width="11.5703125" customWidth="1"/>
    <col min="15" max="15" width="12.28515625" customWidth="1"/>
    <col min="16" max="16" width="13" customWidth="1"/>
    <col min="18" max="18" width="11.85546875" customWidth="1"/>
    <col min="20" max="20" width="12.28515625" customWidth="1"/>
    <col min="21" max="21" width="13" customWidth="1"/>
    <col min="23" max="23" width="11.7109375" customWidth="1"/>
    <col min="26" max="26" width="11.85546875" customWidth="1"/>
    <col min="28" max="28" width="11.5703125" customWidth="1"/>
    <col min="29" max="29" width="12.5703125" customWidth="1"/>
    <col min="30" max="30" width="10.85546875" customWidth="1"/>
  </cols>
  <sheetData>
    <row r="1" spans="1:31" ht="18.75" x14ac:dyDescent="0.3">
      <c r="A1" s="298" t="s">
        <v>281</v>
      </c>
      <c r="B1" s="299"/>
      <c r="C1" s="298"/>
      <c r="D1" s="270"/>
      <c r="E1" s="298" t="s">
        <v>286</v>
      </c>
      <c r="F1" s="298"/>
      <c r="G1" s="298"/>
      <c r="H1" s="298"/>
      <c r="I1" s="302"/>
      <c r="J1" s="302"/>
      <c r="K1" s="145"/>
      <c r="L1" s="145"/>
      <c r="M1" s="145"/>
      <c r="N1" s="145"/>
      <c r="O1" s="145"/>
      <c r="P1" s="145"/>
      <c r="Q1" s="8"/>
      <c r="R1" s="145"/>
      <c r="S1" s="145"/>
      <c r="T1" s="145"/>
      <c r="U1" s="145"/>
      <c r="V1" s="145"/>
      <c r="W1" s="145"/>
      <c r="X1" s="8"/>
      <c r="Y1" s="8"/>
      <c r="Z1" s="8"/>
      <c r="AA1" s="139"/>
      <c r="AB1" s="145"/>
      <c r="AC1" s="145"/>
      <c r="AD1" s="8"/>
      <c r="AE1" s="8"/>
    </row>
    <row r="2" spans="1:31" ht="48" x14ac:dyDescent="0.3">
      <c r="A2" s="300"/>
      <c r="B2" s="300"/>
      <c r="C2" s="300"/>
      <c r="D2" s="34"/>
      <c r="E2" s="300"/>
      <c r="F2" s="300"/>
      <c r="G2" s="303" t="s">
        <v>287</v>
      </c>
      <c r="H2" s="304" t="s">
        <v>288</v>
      </c>
      <c r="I2" s="304" t="s">
        <v>290</v>
      </c>
      <c r="J2" s="301" t="s">
        <v>289</v>
      </c>
      <c r="K2" s="34"/>
      <c r="L2" s="34"/>
      <c r="M2" s="34"/>
      <c r="N2" s="34"/>
      <c r="O2" s="3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39"/>
      <c r="AB2" s="8"/>
      <c r="AC2" s="8"/>
      <c r="AD2" s="8"/>
      <c r="AE2" s="8"/>
    </row>
    <row r="3" spans="1:31" ht="18.75" x14ac:dyDescent="0.3">
      <c r="A3" s="300" t="s">
        <v>265</v>
      </c>
      <c r="B3" s="300" t="s">
        <v>269</v>
      </c>
      <c r="C3" s="300">
        <v>262.5</v>
      </c>
      <c r="D3" s="34"/>
      <c r="E3" s="300" t="s">
        <v>51</v>
      </c>
      <c r="F3" s="300" t="s">
        <v>214</v>
      </c>
      <c r="G3" s="300">
        <v>107.47999999999999</v>
      </c>
      <c r="H3" s="300"/>
      <c r="I3" s="300"/>
      <c r="J3" s="300"/>
      <c r="K3" s="34"/>
      <c r="L3" s="34"/>
      <c r="M3" s="34"/>
      <c r="N3" s="34"/>
      <c r="O3" s="3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139"/>
      <c r="AB3" s="8"/>
      <c r="AC3" s="8"/>
      <c r="AD3" s="8"/>
      <c r="AE3" s="8"/>
    </row>
    <row r="4" spans="1:31" ht="18.75" x14ac:dyDescent="0.3">
      <c r="A4" s="300" t="s">
        <v>271</v>
      </c>
      <c r="B4" s="300" t="s">
        <v>270</v>
      </c>
      <c r="C4" s="300">
        <v>31.25</v>
      </c>
      <c r="D4" s="34"/>
      <c r="E4" s="300" t="s">
        <v>51</v>
      </c>
      <c r="F4" s="300" t="s">
        <v>215</v>
      </c>
      <c r="G4" s="300"/>
      <c r="H4" s="300"/>
      <c r="I4" s="300">
        <v>63.74</v>
      </c>
      <c r="J4" s="300"/>
      <c r="K4" s="34"/>
      <c r="L4" s="34"/>
      <c r="M4" s="34"/>
      <c r="N4" s="34"/>
      <c r="O4" s="3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139"/>
      <c r="AB4" s="8"/>
      <c r="AC4" s="8"/>
      <c r="AD4" s="8"/>
      <c r="AE4" s="8"/>
    </row>
    <row r="5" spans="1:31" ht="18.75" x14ac:dyDescent="0.3">
      <c r="A5" s="300" t="s">
        <v>282</v>
      </c>
      <c r="B5" s="300" t="s">
        <v>269</v>
      </c>
      <c r="C5" s="300">
        <v>50</v>
      </c>
      <c r="D5" s="34"/>
      <c r="E5" s="300" t="s">
        <v>114</v>
      </c>
      <c r="F5" s="300" t="s">
        <v>106</v>
      </c>
      <c r="G5" s="300"/>
      <c r="H5" s="300">
        <v>109.31</v>
      </c>
      <c r="I5" s="300"/>
      <c r="J5" s="300"/>
      <c r="K5" s="34"/>
      <c r="L5" s="34"/>
      <c r="M5" s="34"/>
      <c r="N5" s="34"/>
      <c r="O5" s="3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39"/>
      <c r="AB5" s="8"/>
      <c r="AC5" s="8"/>
      <c r="AD5" s="8"/>
      <c r="AE5" s="8"/>
    </row>
    <row r="6" spans="1:31" ht="18.75" x14ac:dyDescent="0.3">
      <c r="A6" s="300" t="s">
        <v>266</v>
      </c>
      <c r="B6" s="300" t="s">
        <v>267</v>
      </c>
      <c r="C6" s="300">
        <v>50</v>
      </c>
      <c r="D6" s="34"/>
      <c r="E6" s="300" t="s">
        <v>99</v>
      </c>
      <c r="F6" s="300" t="s">
        <v>105</v>
      </c>
      <c r="G6" s="300"/>
      <c r="H6" s="300"/>
      <c r="I6" s="300"/>
      <c r="J6" s="300">
        <v>120</v>
      </c>
      <c r="K6" s="34"/>
      <c r="L6" s="34"/>
      <c r="M6" s="34"/>
      <c r="N6" s="34"/>
      <c r="O6" s="34"/>
      <c r="P6" s="34"/>
      <c r="Q6" s="8"/>
      <c r="R6" s="34"/>
      <c r="S6" s="34"/>
      <c r="T6" s="34"/>
      <c r="U6" s="34"/>
      <c r="V6" s="34"/>
      <c r="W6" s="34"/>
      <c r="X6" s="34"/>
      <c r="Y6" s="34"/>
      <c r="Z6" s="34"/>
      <c r="AA6" s="139"/>
      <c r="AB6" s="34"/>
      <c r="AC6" s="34"/>
      <c r="AD6" s="34"/>
      <c r="AE6" s="34"/>
    </row>
    <row r="7" spans="1:31" ht="18.75" x14ac:dyDescent="0.3">
      <c r="A7" s="300" t="s">
        <v>268</v>
      </c>
      <c r="B7" s="300" t="s">
        <v>273</v>
      </c>
      <c r="C7" s="300">
        <v>60</v>
      </c>
      <c r="D7" s="34"/>
      <c r="E7" s="300" t="s">
        <v>212</v>
      </c>
      <c r="F7" s="300" t="s">
        <v>108</v>
      </c>
      <c r="G7" s="300"/>
      <c r="H7" s="300"/>
      <c r="I7" s="300">
        <v>59.25</v>
      </c>
      <c r="J7" s="300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8"/>
      <c r="AB7" s="8"/>
      <c r="AC7" s="8"/>
      <c r="AD7" s="8"/>
      <c r="AE7" s="8"/>
    </row>
    <row r="8" spans="1:31" ht="18.75" x14ac:dyDescent="0.3">
      <c r="A8" s="300" t="s">
        <v>268</v>
      </c>
      <c r="B8" s="300" t="s">
        <v>274</v>
      </c>
      <c r="C8" s="300">
        <v>50</v>
      </c>
      <c r="D8" s="34"/>
      <c r="E8" s="300" t="s">
        <v>109</v>
      </c>
      <c r="F8" s="300" t="s">
        <v>216</v>
      </c>
      <c r="G8" s="300"/>
      <c r="H8" s="300"/>
      <c r="I8" s="300"/>
      <c r="J8" s="300">
        <v>80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8"/>
      <c r="AA8" s="8"/>
      <c r="AB8" s="8"/>
      <c r="AC8" s="8"/>
      <c r="AD8" s="8"/>
      <c r="AE8" s="8"/>
    </row>
    <row r="9" spans="1:31" ht="18.75" x14ac:dyDescent="0.3">
      <c r="A9" s="300" t="s">
        <v>275</v>
      </c>
      <c r="B9" s="300" t="s">
        <v>276</v>
      </c>
      <c r="C9" s="300">
        <v>300</v>
      </c>
      <c r="D9" s="34"/>
      <c r="E9" s="300" t="s">
        <v>213</v>
      </c>
      <c r="F9" s="300" t="s">
        <v>165</v>
      </c>
      <c r="G9" s="300">
        <v>315</v>
      </c>
      <c r="H9" s="300"/>
      <c r="I9" s="300"/>
      <c r="J9" s="300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8"/>
      <c r="AA9" s="8"/>
      <c r="AB9" s="8"/>
      <c r="AC9" s="8"/>
      <c r="AD9" s="8"/>
      <c r="AE9" s="8"/>
    </row>
    <row r="10" spans="1:31" ht="18.75" x14ac:dyDescent="0.3">
      <c r="A10" s="300" t="s">
        <v>265</v>
      </c>
      <c r="B10" s="300" t="s">
        <v>276</v>
      </c>
      <c r="C10" s="300">
        <v>50</v>
      </c>
      <c r="D10" s="34"/>
      <c r="E10" s="300" t="s">
        <v>116</v>
      </c>
      <c r="F10" s="300" t="s">
        <v>218</v>
      </c>
      <c r="G10" s="300"/>
      <c r="H10" s="300"/>
      <c r="I10" s="300"/>
      <c r="J10" s="300">
        <v>80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8"/>
      <c r="AA10" s="8"/>
      <c r="AB10" s="8"/>
      <c r="AC10" s="8"/>
      <c r="AD10" s="8"/>
      <c r="AE10" s="8"/>
    </row>
    <row r="11" spans="1:31" ht="18.75" x14ac:dyDescent="0.3">
      <c r="A11" s="300" t="s">
        <v>275</v>
      </c>
      <c r="B11" s="300" t="s">
        <v>283</v>
      </c>
      <c r="C11" s="300">
        <v>87.5</v>
      </c>
      <c r="D11" s="34"/>
      <c r="E11" s="300" t="s">
        <v>114</v>
      </c>
      <c r="F11" s="300" t="s">
        <v>132</v>
      </c>
      <c r="G11" s="300"/>
      <c r="H11" s="300"/>
      <c r="I11" s="300">
        <v>76.77</v>
      </c>
      <c r="J11" s="300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8"/>
      <c r="AA11" s="8"/>
      <c r="AB11" s="8"/>
      <c r="AC11" s="8"/>
      <c r="AD11" s="8"/>
      <c r="AE11" s="8"/>
    </row>
    <row r="12" spans="1:31" ht="18.75" x14ac:dyDescent="0.3">
      <c r="A12" s="300" t="s">
        <v>284</v>
      </c>
      <c r="B12" s="300" t="s">
        <v>283</v>
      </c>
      <c r="C12" s="300">
        <v>150</v>
      </c>
      <c r="D12" s="34"/>
      <c r="E12" s="300" t="s">
        <v>133</v>
      </c>
      <c r="F12" s="300" t="s">
        <v>134</v>
      </c>
      <c r="G12" s="300"/>
      <c r="H12" s="300"/>
      <c r="I12" s="300"/>
      <c r="J12" s="300">
        <v>575</v>
      </c>
      <c r="K12" s="34"/>
      <c r="L12" s="34"/>
      <c r="M12" s="34"/>
      <c r="N12" s="34"/>
      <c r="O12" s="34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8.75" x14ac:dyDescent="0.3">
      <c r="A13" s="300" t="s">
        <v>285</v>
      </c>
      <c r="B13" s="300" t="s">
        <v>283</v>
      </c>
      <c r="C13" s="300">
        <v>150</v>
      </c>
      <c r="D13" s="34"/>
      <c r="E13" s="300" t="s">
        <v>135</v>
      </c>
      <c r="F13" s="300" t="s">
        <v>136</v>
      </c>
      <c r="G13" s="300"/>
      <c r="H13" s="300">
        <v>14.95</v>
      </c>
      <c r="I13" s="300"/>
      <c r="J13" s="300"/>
      <c r="K13" s="34"/>
      <c r="L13" s="34"/>
      <c r="M13" s="34"/>
      <c r="N13" s="34"/>
      <c r="O13" s="3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x14ac:dyDescent="0.25">
      <c r="A14" s="300"/>
      <c r="B14" s="300"/>
      <c r="C14" s="300"/>
      <c r="D14" s="34"/>
      <c r="E14" s="300" t="s">
        <v>48</v>
      </c>
      <c r="F14" s="300" t="s">
        <v>296</v>
      </c>
      <c r="G14" s="300">
        <v>90.25</v>
      </c>
      <c r="H14" s="300"/>
      <c r="I14" s="300"/>
      <c r="J14" s="300"/>
      <c r="K14" s="34"/>
      <c r="L14" s="34"/>
      <c r="M14" s="34"/>
      <c r="N14" s="34"/>
      <c r="O14" s="34"/>
    </row>
    <row r="15" spans="1:31" ht="15.75" x14ac:dyDescent="0.25">
      <c r="A15" s="300"/>
      <c r="B15" s="300"/>
      <c r="C15" s="301">
        <f>SUM(C3:C14)</f>
        <v>1241.25</v>
      </c>
      <c r="D15" s="34"/>
      <c r="E15" s="300" t="s">
        <v>114</v>
      </c>
      <c r="F15" s="300" t="s">
        <v>143</v>
      </c>
      <c r="G15" s="300"/>
      <c r="H15" s="300"/>
      <c r="I15" s="300">
        <v>19.170000000000002</v>
      </c>
      <c r="J15" s="300"/>
      <c r="K15" s="34"/>
      <c r="L15" s="34"/>
      <c r="M15" s="34"/>
      <c r="N15" s="34"/>
      <c r="O15" s="34"/>
    </row>
    <row r="16" spans="1:31" ht="15.75" x14ac:dyDescent="0.25">
      <c r="A16" s="34"/>
      <c r="B16" s="34"/>
      <c r="C16" s="34"/>
      <c r="D16" s="34"/>
      <c r="E16" s="300" t="s">
        <v>160</v>
      </c>
      <c r="F16" s="300" t="s">
        <v>224</v>
      </c>
      <c r="G16" s="300"/>
      <c r="H16" s="300"/>
      <c r="I16" s="300"/>
      <c r="J16" s="300">
        <v>80</v>
      </c>
      <c r="K16" s="34"/>
      <c r="L16" s="34"/>
      <c r="M16" s="34"/>
      <c r="N16" s="34"/>
      <c r="O16" s="34"/>
    </row>
    <row r="17" spans="5:11" ht="15.75" x14ac:dyDescent="0.25">
      <c r="E17" s="300" t="s">
        <v>175</v>
      </c>
      <c r="F17" s="300" t="s">
        <v>176</v>
      </c>
      <c r="G17" s="300">
        <v>55.12</v>
      </c>
      <c r="H17" s="300"/>
      <c r="I17" s="300"/>
      <c r="J17" s="300"/>
    </row>
    <row r="18" spans="5:11" ht="15.75" x14ac:dyDescent="0.25">
      <c r="E18" s="300" t="s">
        <v>114</v>
      </c>
      <c r="F18" s="300" t="s">
        <v>177</v>
      </c>
      <c r="G18" s="300"/>
      <c r="H18" s="300"/>
      <c r="I18" s="300">
        <v>19.88</v>
      </c>
      <c r="J18" s="300"/>
    </row>
    <row r="19" spans="5:11" ht="15.75" x14ac:dyDescent="0.25">
      <c r="E19" s="300" t="s">
        <v>51</v>
      </c>
      <c r="F19" s="300" t="s">
        <v>178</v>
      </c>
      <c r="G19" s="300">
        <v>153.41</v>
      </c>
      <c r="H19" s="300"/>
      <c r="I19" s="300"/>
      <c r="J19" s="300"/>
    </row>
    <row r="20" spans="5:11" ht="15.75" x14ac:dyDescent="0.25">
      <c r="E20" s="300" t="s">
        <v>51</v>
      </c>
      <c r="F20" s="300" t="s">
        <v>179</v>
      </c>
      <c r="G20" s="300"/>
      <c r="H20" s="300"/>
      <c r="I20" s="300">
        <v>56.44</v>
      </c>
      <c r="J20" s="300"/>
    </row>
    <row r="21" spans="5:11" ht="15.75" x14ac:dyDescent="0.25">
      <c r="E21" s="300" t="s">
        <v>48</v>
      </c>
      <c r="F21" s="300" t="s">
        <v>180</v>
      </c>
      <c r="G21" s="300">
        <v>90.25</v>
      </c>
      <c r="H21" s="300"/>
      <c r="I21" s="300"/>
      <c r="J21" s="300"/>
    </row>
    <row r="22" spans="5:11" ht="15.75" x14ac:dyDescent="0.25">
      <c r="E22" s="300" t="s">
        <v>114</v>
      </c>
      <c r="F22" s="300" t="s">
        <v>181</v>
      </c>
      <c r="G22" s="300"/>
      <c r="H22" s="300"/>
      <c r="I22" s="300">
        <v>34.26</v>
      </c>
      <c r="J22" s="300"/>
    </row>
    <row r="23" spans="5:11" ht="15.75" x14ac:dyDescent="0.25">
      <c r="E23" s="300" t="s">
        <v>77</v>
      </c>
      <c r="F23" s="300" t="s">
        <v>182</v>
      </c>
      <c r="G23" s="300">
        <v>107.68</v>
      </c>
      <c r="H23" s="300"/>
      <c r="I23" s="300"/>
      <c r="J23" s="300"/>
    </row>
    <row r="24" spans="5:11" ht="15.75" x14ac:dyDescent="0.25">
      <c r="E24" s="300" t="s">
        <v>197</v>
      </c>
      <c r="F24" s="300" t="s">
        <v>225</v>
      </c>
      <c r="G24" s="300"/>
      <c r="H24" s="300"/>
      <c r="I24" s="300"/>
      <c r="J24" s="300">
        <v>80</v>
      </c>
    </row>
    <row r="25" spans="5:11" ht="15.75" x14ac:dyDescent="0.25">
      <c r="E25" s="300" t="s">
        <v>114</v>
      </c>
      <c r="F25" s="300" t="s">
        <v>204</v>
      </c>
      <c r="G25" s="300"/>
      <c r="H25" s="300"/>
      <c r="I25" s="300">
        <v>90.09</v>
      </c>
      <c r="J25" s="142"/>
    </row>
    <row r="26" spans="5:11" ht="15.75" x14ac:dyDescent="0.25">
      <c r="E26" s="300" t="s">
        <v>200</v>
      </c>
      <c r="F26" s="300" t="s">
        <v>201</v>
      </c>
      <c r="G26" s="300">
        <v>60</v>
      </c>
      <c r="H26" s="300"/>
      <c r="I26" s="300"/>
      <c r="J26" s="142"/>
    </row>
    <row r="27" spans="5:11" ht="15.75" x14ac:dyDescent="0.25">
      <c r="E27" s="300" t="s">
        <v>114</v>
      </c>
      <c r="F27" s="300" t="s">
        <v>203</v>
      </c>
      <c r="G27" s="300"/>
      <c r="H27" s="300"/>
      <c r="I27" s="300">
        <v>33.54</v>
      </c>
      <c r="J27" s="142"/>
    </row>
    <row r="28" spans="5:11" ht="15.75" x14ac:dyDescent="0.25">
      <c r="E28" s="300" t="s">
        <v>206</v>
      </c>
      <c r="F28" s="300" t="s">
        <v>207</v>
      </c>
      <c r="G28" s="300"/>
      <c r="H28" s="300"/>
      <c r="I28" s="300"/>
      <c r="J28" s="300">
        <v>80</v>
      </c>
    </row>
    <row r="29" spans="5:11" ht="15.75" x14ac:dyDescent="0.25">
      <c r="E29" s="300" t="s">
        <v>245</v>
      </c>
      <c r="F29" s="300" t="s">
        <v>259</v>
      </c>
      <c r="G29" s="300"/>
      <c r="H29" s="300"/>
      <c r="I29" s="300">
        <v>51.04</v>
      </c>
      <c r="J29" s="142"/>
    </row>
    <row r="30" spans="5:11" ht="15.75" x14ac:dyDescent="0.25">
      <c r="E30" s="300" t="s">
        <v>248</v>
      </c>
      <c r="F30" s="300" t="s">
        <v>249</v>
      </c>
      <c r="G30" s="300"/>
      <c r="H30" s="300"/>
      <c r="I30" s="300">
        <v>37.5</v>
      </c>
      <c r="J30" s="142"/>
    </row>
    <row r="31" spans="5:11" ht="15.75" x14ac:dyDescent="0.25">
      <c r="E31" s="300" t="s">
        <v>213</v>
      </c>
      <c r="F31" s="300" t="s">
        <v>252</v>
      </c>
      <c r="G31" s="300"/>
      <c r="H31" s="300">
        <v>885</v>
      </c>
      <c r="I31" s="300"/>
      <c r="J31" s="142"/>
    </row>
    <row r="32" spans="5:11" ht="15.75" customHeight="1" x14ac:dyDescent="0.25">
      <c r="E32" s="300" t="s">
        <v>213</v>
      </c>
      <c r="F32" s="300" t="s">
        <v>258</v>
      </c>
      <c r="G32" s="300">
        <v>395</v>
      </c>
      <c r="H32" s="300"/>
      <c r="I32" s="300"/>
      <c r="J32" s="142"/>
      <c r="K32" s="271"/>
    </row>
    <row r="33" spans="5:11" ht="15.75" customHeight="1" x14ac:dyDescent="0.25">
      <c r="E33" s="300"/>
      <c r="F33" s="300"/>
      <c r="G33" s="300"/>
      <c r="H33" s="300"/>
      <c r="I33" s="300"/>
      <c r="J33" s="142"/>
      <c r="K33" s="271"/>
    </row>
    <row r="34" spans="5:11" ht="15.75" x14ac:dyDescent="0.25">
      <c r="E34" s="142"/>
      <c r="F34" s="142"/>
      <c r="G34" s="301">
        <f>SUM(G3:G32)</f>
        <v>1374.19</v>
      </c>
      <c r="H34" s="301">
        <f>SUM(H3:H32)</f>
        <v>1009.26</v>
      </c>
      <c r="I34" s="301">
        <f>SUM(I3:I32)</f>
        <v>541.68000000000006</v>
      </c>
      <c r="J34" s="301">
        <f>SUM(J3:J32)</f>
        <v>1095</v>
      </c>
    </row>
  </sheetData>
  <phoneticPr fontId="0" type="noConversion"/>
  <pageMargins left="0.75" right="0.75" top="1" bottom="1" header="0.5" footer="0.5"/>
  <pageSetup paperSize="9" scale="37" orientation="landscape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sqref="A1:C41"/>
    </sheetView>
  </sheetViews>
  <sheetFormatPr defaultRowHeight="12.75" x14ac:dyDescent="0.2"/>
  <cols>
    <col min="1" max="1" width="19.85546875" customWidth="1"/>
    <col min="2" max="2" width="34.140625" customWidth="1"/>
  </cols>
  <sheetData>
    <row r="1" spans="1:3" x14ac:dyDescent="0.2">
      <c r="A1" s="281" t="s">
        <v>51</v>
      </c>
      <c r="B1" s="281" t="s">
        <v>214</v>
      </c>
      <c r="C1" s="285">
        <v>112.85</v>
      </c>
    </row>
    <row r="2" spans="1:3" x14ac:dyDescent="0.2">
      <c r="A2" s="281" t="s">
        <v>114</v>
      </c>
      <c r="B2" s="279" t="s">
        <v>106</v>
      </c>
      <c r="C2" s="285">
        <v>131.16999999999999</v>
      </c>
    </row>
    <row r="3" spans="1:3" x14ac:dyDescent="0.2">
      <c r="A3" s="281" t="s">
        <v>96</v>
      </c>
      <c r="B3" s="279" t="s">
        <v>107</v>
      </c>
      <c r="C3" s="285">
        <v>587.18399999999997</v>
      </c>
    </row>
    <row r="4" spans="1:3" x14ac:dyDescent="0.2">
      <c r="A4" s="281" t="s">
        <v>99</v>
      </c>
      <c r="B4" s="279" t="s">
        <v>105</v>
      </c>
      <c r="C4" s="285">
        <v>144</v>
      </c>
    </row>
    <row r="5" spans="1:3" x14ac:dyDescent="0.2">
      <c r="A5" s="281" t="s">
        <v>44</v>
      </c>
      <c r="B5" s="279" t="s">
        <v>104</v>
      </c>
      <c r="C5" s="285">
        <v>348</v>
      </c>
    </row>
    <row r="6" spans="1:3" x14ac:dyDescent="0.2">
      <c r="A6" s="281" t="s">
        <v>100</v>
      </c>
      <c r="B6" s="279" t="s">
        <v>103</v>
      </c>
      <c r="C6" s="285">
        <v>210</v>
      </c>
    </row>
    <row r="7" spans="1:3" x14ac:dyDescent="0.2">
      <c r="A7" s="281" t="s">
        <v>101</v>
      </c>
      <c r="B7" s="279" t="s">
        <v>102</v>
      </c>
      <c r="C7" s="285">
        <v>398.18</v>
      </c>
    </row>
    <row r="8" spans="1:3" x14ac:dyDescent="0.2">
      <c r="A8" s="281" t="s">
        <v>109</v>
      </c>
      <c r="B8" s="279" t="s">
        <v>216</v>
      </c>
      <c r="C8" s="285">
        <v>580.79999999999995</v>
      </c>
    </row>
    <row r="9" spans="1:3" x14ac:dyDescent="0.2">
      <c r="A9" s="281" t="s">
        <v>115</v>
      </c>
      <c r="B9" s="279" t="s">
        <v>142</v>
      </c>
      <c r="C9" s="285">
        <v>606.66999999999996</v>
      </c>
    </row>
    <row r="10" spans="1:3" x14ac:dyDescent="0.2">
      <c r="A10" s="281" t="s">
        <v>112</v>
      </c>
      <c r="B10" s="279" t="s">
        <v>166</v>
      </c>
      <c r="C10" s="285">
        <v>1242.43</v>
      </c>
    </row>
    <row r="11" spans="1:3" x14ac:dyDescent="0.2">
      <c r="A11" s="281" t="s">
        <v>115</v>
      </c>
      <c r="B11" s="279" t="s">
        <v>141</v>
      </c>
      <c r="C11" s="285">
        <v>606.66999999999996</v>
      </c>
    </row>
    <row r="12" spans="1:3" x14ac:dyDescent="0.2">
      <c r="A12" s="281" t="s">
        <v>111</v>
      </c>
      <c r="B12" s="279" t="s">
        <v>217</v>
      </c>
      <c r="C12" s="285">
        <v>144</v>
      </c>
    </row>
    <row r="13" spans="1:3" x14ac:dyDescent="0.2">
      <c r="A13" s="281" t="s">
        <v>213</v>
      </c>
      <c r="B13" s="279" t="s">
        <v>165</v>
      </c>
      <c r="C13" s="285">
        <v>315</v>
      </c>
    </row>
    <row r="14" spans="1:3" x14ac:dyDescent="0.2">
      <c r="A14" s="281" t="s">
        <v>113</v>
      </c>
      <c r="B14" s="279" t="s">
        <v>164</v>
      </c>
      <c r="C14" s="285">
        <v>300</v>
      </c>
    </row>
    <row r="15" spans="1:3" x14ac:dyDescent="0.2">
      <c r="A15" s="281" t="s">
        <v>116</v>
      </c>
      <c r="B15" s="279" t="s">
        <v>218</v>
      </c>
      <c r="C15" s="285">
        <v>352.8</v>
      </c>
    </row>
    <row r="16" spans="1:3" x14ac:dyDescent="0.2">
      <c r="A16" s="281" t="s">
        <v>50</v>
      </c>
      <c r="B16" s="279" t="s">
        <v>163</v>
      </c>
      <c r="C16" s="285">
        <v>272.39999999999998</v>
      </c>
    </row>
    <row r="17" spans="1:3" x14ac:dyDescent="0.2">
      <c r="A17" s="281" t="s">
        <v>50</v>
      </c>
      <c r="B17" s="279" t="s">
        <v>162</v>
      </c>
      <c r="C17" s="285">
        <v>136.19999999999999</v>
      </c>
    </row>
    <row r="18" spans="1:3" x14ac:dyDescent="0.2">
      <c r="A18" s="281" t="s">
        <v>113</v>
      </c>
      <c r="B18" s="279" t="s">
        <v>131</v>
      </c>
      <c r="C18" s="285">
        <v>500</v>
      </c>
    </row>
    <row r="19" spans="1:3" x14ac:dyDescent="0.2">
      <c r="A19" s="281" t="s">
        <v>133</v>
      </c>
      <c r="B19" s="279" t="s">
        <v>134</v>
      </c>
      <c r="C19" s="285">
        <v>575</v>
      </c>
    </row>
    <row r="20" spans="1:3" x14ac:dyDescent="0.2">
      <c r="A20" s="281" t="s">
        <v>137</v>
      </c>
      <c r="B20" s="279" t="s">
        <v>138</v>
      </c>
      <c r="C20" s="285">
        <v>240</v>
      </c>
    </row>
    <row r="21" spans="1:3" x14ac:dyDescent="0.2">
      <c r="A21" s="281" t="s">
        <v>48</v>
      </c>
      <c r="B21" s="279" t="s">
        <v>180</v>
      </c>
      <c r="C21" s="285">
        <v>108.31</v>
      </c>
    </row>
    <row r="22" spans="1:3" x14ac:dyDescent="0.2">
      <c r="A22" s="281" t="s">
        <v>115</v>
      </c>
      <c r="B22" s="279" t="s">
        <v>140</v>
      </c>
      <c r="C22" s="285">
        <v>606.66999999999996</v>
      </c>
    </row>
    <row r="23" spans="1:3" x14ac:dyDescent="0.2">
      <c r="A23" s="281" t="s">
        <v>160</v>
      </c>
      <c r="B23" s="279" t="s">
        <v>224</v>
      </c>
      <c r="C23" s="285">
        <v>580.79999999999995</v>
      </c>
    </row>
    <row r="24" spans="1:3" x14ac:dyDescent="0.2">
      <c r="A24" s="281" t="s">
        <v>50</v>
      </c>
      <c r="B24" s="279" t="s">
        <v>161</v>
      </c>
      <c r="C24" s="285">
        <v>136.19999999999999</v>
      </c>
    </row>
    <row r="25" spans="1:3" x14ac:dyDescent="0.2">
      <c r="A25" s="281" t="s">
        <v>115</v>
      </c>
      <c r="B25" s="279" t="s">
        <v>167</v>
      </c>
      <c r="C25" s="285">
        <v>140.54</v>
      </c>
    </row>
    <row r="26" spans="1:3" x14ac:dyDescent="0.2">
      <c r="A26" s="281" t="s">
        <v>115</v>
      </c>
      <c r="B26" s="279" t="s">
        <v>173</v>
      </c>
      <c r="C26" s="285">
        <v>606.66999999999996</v>
      </c>
    </row>
    <row r="27" spans="1:3" x14ac:dyDescent="0.2">
      <c r="A27" s="281" t="s">
        <v>51</v>
      </c>
      <c r="B27" s="279" t="s">
        <v>178</v>
      </c>
      <c r="C27" s="285">
        <v>161.07999999999998</v>
      </c>
    </row>
    <row r="28" spans="1:3" x14ac:dyDescent="0.2">
      <c r="A28" s="281" t="s">
        <v>48</v>
      </c>
      <c r="B28" s="279" t="s">
        <v>180</v>
      </c>
      <c r="C28" s="285">
        <v>108.31</v>
      </c>
    </row>
    <row r="29" spans="1:3" x14ac:dyDescent="0.2">
      <c r="A29" s="281" t="s">
        <v>77</v>
      </c>
      <c r="B29" s="279" t="s">
        <v>182</v>
      </c>
      <c r="C29" s="285">
        <v>107.68</v>
      </c>
    </row>
    <row r="30" spans="1:3" x14ac:dyDescent="0.2">
      <c r="A30" s="281" t="s">
        <v>50</v>
      </c>
      <c r="B30" s="279" t="s">
        <v>183</v>
      </c>
      <c r="C30" s="285">
        <v>320.39999999999998</v>
      </c>
    </row>
    <row r="31" spans="1:3" x14ac:dyDescent="0.2">
      <c r="A31" s="281" t="s">
        <v>197</v>
      </c>
      <c r="B31" s="279" t="s">
        <v>225</v>
      </c>
      <c r="C31" s="285">
        <v>228</v>
      </c>
    </row>
    <row r="32" spans="1:3" x14ac:dyDescent="0.2">
      <c r="A32" s="281" t="s">
        <v>198</v>
      </c>
      <c r="B32" s="279" t="s">
        <v>199</v>
      </c>
      <c r="C32" s="285">
        <v>273.14999999999998</v>
      </c>
    </row>
    <row r="33" spans="1:3" x14ac:dyDescent="0.2">
      <c r="A33" s="281" t="s">
        <v>114</v>
      </c>
      <c r="B33" s="279" t="s">
        <v>204</v>
      </c>
      <c r="C33" s="285">
        <v>112.61</v>
      </c>
    </row>
    <row r="34" spans="1:3" x14ac:dyDescent="0.2">
      <c r="A34" s="281" t="s">
        <v>50</v>
      </c>
      <c r="B34" s="279" t="s">
        <v>202</v>
      </c>
      <c r="C34" s="285">
        <v>320.39999999999998</v>
      </c>
    </row>
    <row r="35" spans="1:3" x14ac:dyDescent="0.2">
      <c r="A35" s="281" t="s">
        <v>206</v>
      </c>
      <c r="B35" s="279" t="s">
        <v>207</v>
      </c>
      <c r="C35" s="285">
        <v>580.79999999999995</v>
      </c>
    </row>
    <row r="36" spans="1:3" x14ac:dyDescent="0.2">
      <c r="A36" s="281" t="s">
        <v>115</v>
      </c>
      <c r="B36" s="279" t="s">
        <v>210</v>
      </c>
      <c r="C36" s="285">
        <v>606.66999999999996</v>
      </c>
    </row>
    <row r="37" spans="1:3" x14ac:dyDescent="0.2">
      <c r="A37" s="281" t="s">
        <v>250</v>
      </c>
      <c r="B37" s="279" t="s">
        <v>251</v>
      </c>
      <c r="C37" s="285">
        <v>352.57</v>
      </c>
    </row>
    <row r="38" spans="1:3" x14ac:dyDescent="0.2">
      <c r="A38" s="281" t="s">
        <v>213</v>
      </c>
      <c r="B38" s="279" t="s">
        <v>252</v>
      </c>
      <c r="C38" s="285">
        <v>885</v>
      </c>
    </row>
    <row r="39" spans="1:3" x14ac:dyDescent="0.2">
      <c r="A39" s="281" t="s">
        <v>50</v>
      </c>
      <c r="B39" s="279" t="s">
        <v>255</v>
      </c>
      <c r="C39" s="285">
        <v>320.39999999999998</v>
      </c>
    </row>
    <row r="40" spans="1:3" x14ac:dyDescent="0.2">
      <c r="A40" s="281" t="s">
        <v>256</v>
      </c>
      <c r="B40" s="279" t="s">
        <v>257</v>
      </c>
      <c r="C40" s="285">
        <v>180</v>
      </c>
    </row>
    <row r="41" spans="1:3" x14ac:dyDescent="0.2">
      <c r="A41" s="281" t="s">
        <v>213</v>
      </c>
      <c r="B41" s="281" t="s">
        <v>258</v>
      </c>
      <c r="C41" s="285">
        <v>395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Income</vt:lpstr>
      <vt:lpstr>Expenditure</vt:lpstr>
      <vt:lpstr>Q1 &amp; Q2</vt:lpstr>
      <vt:lpstr>Balance Sheet 31 Mar 2022</vt:lpstr>
      <vt:lpstr>Grant Exp</vt:lpstr>
      <vt:lpstr>Sheet2</vt:lpstr>
      <vt:lpstr>Sheet1</vt:lpstr>
      <vt:lpstr>Sheet3</vt:lpstr>
      <vt:lpstr>Sheet4</vt:lpstr>
      <vt:lpstr>'Balance Sheet 31 Mar 2022'!Print_Area</vt:lpstr>
      <vt:lpstr>Expenditure!Print_Area</vt:lpstr>
      <vt:lpstr>Income!Print_Area</vt:lpstr>
      <vt:lpstr>'Q1 &amp; Q2'!Print_Area</vt:lpstr>
    </vt:vector>
  </TitlesOfParts>
  <Company>Siddlesham Parish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Sidlesham Parish Council</dc:creator>
  <cp:lastModifiedBy>Parish Clerk</cp:lastModifiedBy>
  <cp:lastPrinted>2022-06-01T10:02:28Z</cp:lastPrinted>
  <dcterms:created xsi:type="dcterms:W3CDTF">2003-09-08T20:23:00Z</dcterms:created>
  <dcterms:modified xsi:type="dcterms:W3CDTF">2022-06-29T11:03:05Z</dcterms:modified>
</cp:coreProperties>
</file>